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tabRatio="922" firstSheet="4" activeTab="11"/>
  </bookViews>
  <sheets>
    <sheet name="Report" sheetId="10" r:id="rId1"/>
    <sheet name="Anne to Report" sheetId="11" r:id="rId2"/>
    <sheet name="BALANCE SHEET" sheetId="1" r:id="rId3"/>
    <sheet name="INCOME&amp;EXPENDITURE ACCOUNT" sheetId="2" r:id="rId4"/>
    <sheet name="SCHEDULES 1,2,3,4" sheetId="3" r:id="rId5"/>
    <sheet name="schedule 5,6,7" sheetId="4" r:id="rId6"/>
    <sheet name="Sch-8" sheetId="16" r:id="rId7"/>
    <sheet name="SCHEDULE 9 .10,11," sheetId="5" r:id="rId8"/>
    <sheet name="SCHEDULE 12 TO 20" sheetId="6" r:id="rId9"/>
    <sheet name="SCHEDULE 21,22,23" sheetId="7" r:id="rId10"/>
    <sheet name="SCHEDULE 24,25" sheetId="8" r:id="rId11"/>
    <sheet name="RECEIPTS AND PAYMENTS" sheetId="9" r:id="rId12"/>
    <sheet name="Annex-A" sheetId="14" r:id="rId13"/>
    <sheet name="Annex-B" sheetId="13" r:id="rId14"/>
    <sheet name="Annex- C" sheetId="15" r:id="rId15"/>
    <sheet name="Annex-D_BRS" sheetId="17" r:id="rId16"/>
  </sheets>
  <calcPr calcId="125725"/>
</workbook>
</file>

<file path=xl/calcChain.xml><?xml version="1.0" encoding="utf-8"?>
<calcChain xmlns="http://schemas.openxmlformats.org/spreadsheetml/2006/main">
  <c r="D15" i="13"/>
  <c r="F12" i="9"/>
  <c r="C31"/>
  <c r="C85" i="6"/>
  <c r="C64" i="5"/>
  <c r="C63"/>
  <c r="C62"/>
  <c r="D36" i="4"/>
  <c r="K36" i="15"/>
  <c r="H36"/>
  <c r="F36"/>
  <c r="E36"/>
  <c r="D36"/>
  <c r="L35"/>
  <c r="I35"/>
  <c r="G35"/>
  <c r="M35" s="1"/>
  <c r="M34"/>
  <c r="L34"/>
  <c r="N34" s="1"/>
  <c r="Q34" s="1"/>
  <c r="L33"/>
  <c r="I33"/>
  <c r="G33"/>
  <c r="M33" s="1"/>
  <c r="L32"/>
  <c r="J32"/>
  <c r="I32"/>
  <c r="M32" s="1"/>
  <c r="L31"/>
  <c r="I31"/>
  <c r="G31"/>
  <c r="M31" s="1"/>
  <c r="L30"/>
  <c r="J30"/>
  <c r="I30"/>
  <c r="G30"/>
  <c r="M30" s="1"/>
  <c r="P29"/>
  <c r="L29"/>
  <c r="I29"/>
  <c r="G29"/>
  <c r="M29" s="1"/>
  <c r="M28"/>
  <c r="L28"/>
  <c r="N28" s="1"/>
  <c r="Q28" s="1"/>
  <c r="O27"/>
  <c r="O36" s="1"/>
  <c r="L27"/>
  <c r="I27"/>
  <c r="G27"/>
  <c r="M27" s="1"/>
  <c r="M26"/>
  <c r="L26"/>
  <c r="N26" s="1"/>
  <c r="Q26" s="1"/>
  <c r="M25"/>
  <c r="L25"/>
  <c r="N25" s="1"/>
  <c r="Q25" s="1"/>
  <c r="M24"/>
  <c r="L24"/>
  <c r="N24" s="1"/>
  <c r="Q24" s="1"/>
  <c r="P23"/>
  <c r="L23"/>
  <c r="N23" s="1"/>
  <c r="Q23" s="1"/>
  <c r="J23"/>
  <c r="I23"/>
  <c r="G23"/>
  <c r="M23" s="1"/>
  <c r="M22"/>
  <c r="L22"/>
  <c r="N22" s="1"/>
  <c r="Q22" s="1"/>
  <c r="P21"/>
  <c r="L21"/>
  <c r="I21"/>
  <c r="G21"/>
  <c r="M21" s="1"/>
  <c r="M20"/>
  <c r="L20"/>
  <c r="N20" s="1"/>
  <c r="Q20" s="1"/>
  <c r="L19"/>
  <c r="N19" s="1"/>
  <c r="Q19" s="1"/>
  <c r="G19"/>
  <c r="M19" s="1"/>
  <c r="L18"/>
  <c r="I18"/>
  <c r="G18"/>
  <c r="M18" s="1"/>
  <c r="P17"/>
  <c r="L17"/>
  <c r="N17" s="1"/>
  <c r="Q17" s="1"/>
  <c r="J17"/>
  <c r="I17"/>
  <c r="G17"/>
  <c r="M17" s="1"/>
  <c r="P16"/>
  <c r="L16"/>
  <c r="I16"/>
  <c r="G16"/>
  <c r="M16" s="1"/>
  <c r="P15"/>
  <c r="L15"/>
  <c r="I15"/>
  <c r="G15"/>
  <c r="M15" s="1"/>
  <c r="L14"/>
  <c r="N14" s="1"/>
  <c r="Q14" s="1"/>
  <c r="I14"/>
  <c r="M14" s="1"/>
  <c r="P13"/>
  <c r="L13"/>
  <c r="J13"/>
  <c r="I13"/>
  <c r="M13" s="1"/>
  <c r="L12"/>
  <c r="I12"/>
  <c r="G12"/>
  <c r="M12" s="1"/>
  <c r="L11"/>
  <c r="I11"/>
  <c r="G11"/>
  <c r="M11" s="1"/>
  <c r="L10"/>
  <c r="I10"/>
  <c r="G10"/>
  <c r="M10" s="1"/>
  <c r="M9"/>
  <c r="L9"/>
  <c r="N9" s="1"/>
  <c r="Q9" s="1"/>
  <c r="P8"/>
  <c r="P36" s="1"/>
  <c r="L8"/>
  <c r="J8"/>
  <c r="J36" s="1"/>
  <c r="G8"/>
  <c r="M8" s="1"/>
  <c r="L7"/>
  <c r="I7"/>
  <c r="G7"/>
  <c r="M7" s="1"/>
  <c r="L6"/>
  <c r="I6"/>
  <c r="G6"/>
  <c r="M6" s="1"/>
  <c r="B6"/>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L5"/>
  <c r="L36" s="1"/>
  <c r="I5"/>
  <c r="I36" s="1"/>
  <c r="G5"/>
  <c r="G36" s="1"/>
  <c r="N6" l="1"/>
  <c r="Q6" s="1"/>
  <c r="N8"/>
  <c r="Q8" s="1"/>
  <c r="N10"/>
  <c r="Q10" s="1"/>
  <c r="N12"/>
  <c r="Q12" s="1"/>
  <c r="N18"/>
  <c r="Q18" s="1"/>
  <c r="N27"/>
  <c r="Q27" s="1"/>
  <c r="N29"/>
  <c r="Q29" s="1"/>
  <c r="N31"/>
  <c r="Q31" s="1"/>
  <c r="N33"/>
  <c r="Q33" s="1"/>
  <c r="N7"/>
  <c r="Q7" s="1"/>
  <c r="N11"/>
  <c r="Q11" s="1"/>
  <c r="N13"/>
  <c r="Q13" s="1"/>
  <c r="N15"/>
  <c r="Q15" s="1"/>
  <c r="N16"/>
  <c r="Q16" s="1"/>
  <c r="N21"/>
  <c r="Q21" s="1"/>
  <c r="N30"/>
  <c r="Q30" s="1"/>
  <c r="N32"/>
  <c r="Q32" s="1"/>
  <c r="N35"/>
  <c r="Q35" s="1"/>
  <c r="M5"/>
  <c r="M36" s="1"/>
  <c r="N5" l="1"/>
  <c r="N36" l="1"/>
  <c r="Q5"/>
  <c r="Q36" s="1"/>
  <c r="D11" i="17" l="1"/>
  <c r="F24" i="16"/>
  <c r="J23"/>
  <c r="F23"/>
  <c r="E22"/>
  <c r="D22"/>
  <c r="C22"/>
  <c r="J21"/>
  <c r="F21"/>
  <c r="J20"/>
  <c r="F20"/>
  <c r="J19"/>
  <c r="F19"/>
  <c r="J18"/>
  <c r="F18"/>
  <c r="J17"/>
  <c r="F17"/>
  <c r="J16"/>
  <c r="F16"/>
  <c r="J15"/>
  <c r="F15"/>
  <c r="J14"/>
  <c r="F14"/>
  <c r="J13"/>
  <c r="F13"/>
  <c r="J12"/>
  <c r="F12"/>
  <c r="J11"/>
  <c r="F11"/>
  <c r="J10"/>
  <c r="F10"/>
  <c r="J9"/>
  <c r="F9"/>
  <c r="J8"/>
  <c r="J7"/>
  <c r="F7"/>
  <c r="J6"/>
  <c r="J22" s="1"/>
  <c r="F6"/>
  <c r="F22" s="1"/>
  <c r="C50" i="5"/>
  <c r="F65" l="1"/>
  <c r="L6" i="14" l="1"/>
  <c r="A7"/>
  <c r="C7"/>
  <c r="F7"/>
  <c r="L7"/>
  <c r="A8"/>
  <c r="C8"/>
  <c r="D8"/>
  <c r="F8"/>
  <c r="A9"/>
  <c r="L9"/>
  <c r="A10"/>
  <c r="L10"/>
  <c r="A11"/>
  <c r="L11"/>
  <c r="A12"/>
  <c r="C12"/>
  <c r="F12"/>
  <c r="A13"/>
  <c r="A14" s="1"/>
  <c r="A15" s="1"/>
  <c r="A16" s="1"/>
  <c r="A17" s="1"/>
  <c r="A18" s="1"/>
  <c r="A19" s="1"/>
  <c r="A20" s="1"/>
  <c r="A21" s="1"/>
  <c r="A22" s="1"/>
  <c r="A23" s="1"/>
  <c r="A24" s="1"/>
  <c r="A25" s="1"/>
  <c r="A26" s="1"/>
  <c r="A27" s="1"/>
  <c r="A28" s="1"/>
  <c r="A29" s="1"/>
  <c r="C13"/>
  <c r="F13"/>
  <c r="L13" s="1"/>
  <c r="C14"/>
  <c r="F14"/>
  <c r="L15"/>
  <c r="F16"/>
  <c r="L16"/>
  <c r="D17"/>
  <c r="E17"/>
  <c r="L17" s="1"/>
  <c r="L18"/>
  <c r="L19"/>
  <c r="L20"/>
  <c r="C21"/>
  <c r="G21"/>
  <c r="L21" s="1"/>
  <c r="D22"/>
  <c r="J22"/>
  <c r="L22"/>
  <c r="L23"/>
  <c r="G24"/>
  <c r="J24"/>
  <c r="L24"/>
  <c r="G25"/>
  <c r="J25"/>
  <c r="L25" s="1"/>
  <c r="F26"/>
  <c r="L26" s="1"/>
  <c r="D27"/>
  <c r="F27"/>
  <c r="G27"/>
  <c r="L27"/>
  <c r="F28"/>
  <c r="J28"/>
  <c r="L28" s="1"/>
  <c r="L29"/>
  <c r="D30"/>
  <c r="D32" s="1"/>
  <c r="E30"/>
  <c r="F30"/>
  <c r="F32" s="1"/>
  <c r="H30"/>
  <c r="H32" s="1"/>
  <c r="I30"/>
  <c r="J30"/>
  <c r="J32" s="1"/>
  <c r="K30"/>
  <c r="L31"/>
  <c r="E32"/>
  <c r="I32"/>
  <c r="K32"/>
  <c r="F13" i="3"/>
  <c r="E10"/>
  <c r="E9"/>
  <c r="L14" i="14" l="1"/>
  <c r="L12"/>
  <c r="G30"/>
  <c r="G32" s="1"/>
  <c r="L8"/>
  <c r="C30"/>
  <c r="C32" s="1"/>
  <c r="L30"/>
  <c r="C33" i="9" s="1"/>
  <c r="D10" i="13"/>
  <c r="C75" i="6" s="1"/>
  <c r="D8" i="13"/>
  <c r="C82" i="6" s="1"/>
  <c r="C10" i="13"/>
  <c r="C74" i="6" s="1"/>
  <c r="C8" i="13"/>
  <c r="C81" i="6" s="1"/>
  <c r="D42" i="7"/>
  <c r="G13" i="9" s="1"/>
  <c r="L32" i="14" l="1"/>
  <c r="C41" i="7"/>
  <c r="C13" i="13"/>
  <c r="D13"/>
  <c r="E21" i="2"/>
  <c r="E6"/>
  <c r="D6"/>
  <c r="D16" l="1"/>
  <c r="D14" i="3"/>
  <c r="D14" i="13"/>
  <c r="D16" s="1"/>
  <c r="F39" i="3"/>
  <c r="F10"/>
  <c r="C42" i="7"/>
  <c r="F13" i="9" l="1"/>
  <c r="D21" i="2"/>
  <c r="F16" i="3"/>
  <c r="F55" i="5"/>
  <c r="D55"/>
  <c r="F51"/>
  <c r="D51"/>
  <c r="D42" i="9"/>
  <c r="C42"/>
  <c r="D107" i="6"/>
  <c r="D111" s="1"/>
  <c r="C107"/>
  <c r="C111" s="1"/>
  <c r="D15"/>
  <c r="C15"/>
  <c r="F76" i="5"/>
  <c r="D76"/>
  <c r="F70"/>
  <c r="D70"/>
  <c r="E9" i="1" l="1"/>
  <c r="C5" i="3"/>
  <c r="D10" s="1"/>
  <c r="D16" s="1"/>
  <c r="D9" i="1" s="1"/>
  <c r="F78" i="5"/>
  <c r="F45"/>
  <c r="D45"/>
  <c r="F37"/>
  <c r="D37"/>
  <c r="F33"/>
  <c r="F57" s="1"/>
  <c r="F79" s="1"/>
  <c r="E22" i="1" s="1"/>
  <c r="D33" i="5"/>
  <c r="D57" s="1"/>
  <c r="D20"/>
  <c r="C20"/>
  <c r="D10"/>
  <c r="C10"/>
  <c r="F45" i="4"/>
  <c r="E45"/>
  <c r="D45"/>
  <c r="C45"/>
  <c r="F37"/>
  <c r="F46" s="1"/>
  <c r="E15" i="1" s="1"/>
  <c r="E37" i="4"/>
  <c r="E46" s="1"/>
  <c r="D37"/>
  <c r="D46" s="1"/>
  <c r="D15" i="1" s="1"/>
  <c r="C37" i="4"/>
  <c r="C46" s="1"/>
  <c r="D20"/>
  <c r="C20"/>
  <c r="C14"/>
  <c r="D14"/>
  <c r="F80" i="3"/>
  <c r="E80"/>
  <c r="D80"/>
  <c r="C80"/>
  <c r="F61"/>
  <c r="E61"/>
  <c r="D61"/>
  <c r="C61"/>
  <c r="F50"/>
  <c r="F62" s="1"/>
  <c r="E50"/>
  <c r="E62" s="1"/>
  <c r="D50"/>
  <c r="C50"/>
  <c r="C62" s="1"/>
  <c r="F34"/>
  <c r="D34"/>
  <c r="F29"/>
  <c r="D29"/>
  <c r="F24"/>
  <c r="D24"/>
  <c r="D50" i="7"/>
  <c r="C50"/>
  <c r="D30"/>
  <c r="C30"/>
  <c r="E20" i="2" l="1"/>
  <c r="G9" i="9"/>
  <c r="F30"/>
  <c r="D22" i="2"/>
  <c r="G30" i="9"/>
  <c r="E22" i="2"/>
  <c r="F9" i="9"/>
  <c r="F42" s="1"/>
  <c r="D20" i="2"/>
  <c r="D24" s="1"/>
  <c r="D62" i="3"/>
  <c r="F40"/>
  <c r="D122" i="6"/>
  <c r="C122"/>
  <c r="D100"/>
  <c r="C100"/>
  <c r="D90"/>
  <c r="C90"/>
  <c r="D59"/>
  <c r="C59"/>
  <c r="F50"/>
  <c r="E50"/>
  <c r="D50"/>
  <c r="C50"/>
  <c r="D36"/>
  <c r="C36"/>
  <c r="D26"/>
  <c r="C26"/>
  <c r="E24" i="2"/>
  <c r="E24" i="1"/>
  <c r="D13" i="2" l="1"/>
  <c r="D17" s="1"/>
  <c r="D25" s="1"/>
  <c r="D27" s="1"/>
  <c r="D28" s="1"/>
  <c r="C37" i="3"/>
  <c r="G42" i="9"/>
  <c r="E13" i="2"/>
  <c r="E17" s="1"/>
  <c r="E25" s="1"/>
  <c r="C36" i="3"/>
  <c r="E10" i="1"/>
  <c r="E16" s="1"/>
  <c r="E27" i="2" l="1"/>
  <c r="E28" s="1"/>
  <c r="D39" i="3"/>
  <c r="D40" s="1"/>
  <c r="D10" i="1" s="1"/>
  <c r="D16" s="1"/>
  <c r="D65" i="5" l="1"/>
  <c r="D78" s="1"/>
  <c r="D79" s="1"/>
  <c r="D22" i="1" s="1"/>
  <c r="D24" s="1"/>
</calcChain>
</file>

<file path=xl/sharedStrings.xml><?xml version="1.0" encoding="utf-8"?>
<sst xmlns="http://schemas.openxmlformats.org/spreadsheetml/2006/main" count="750" uniqueCount="577">
  <si>
    <t>SCHEDULE</t>
  </si>
  <si>
    <t>PREVIOUS YEAR</t>
  </si>
  <si>
    <t xml:space="preserve">CORPUS/CAPITAL FUND </t>
  </si>
  <si>
    <t>RESERVES AND SURPLUS</t>
  </si>
  <si>
    <t>EARMARKED/ENDOWMENT FUNDS</t>
  </si>
  <si>
    <t>UNSECURED LOANS AND BORROWINGS</t>
  </si>
  <si>
    <t>DEFERRED CREDIT LIABILITIES</t>
  </si>
  <si>
    <t>CURRENT LIABILITIES AND PROVISIONS</t>
  </si>
  <si>
    <t>TOTAL</t>
  </si>
  <si>
    <t>FIXED ASSETS</t>
  </si>
  <si>
    <t xml:space="preserve">                                            </t>
  </si>
  <si>
    <t>INVESTMENTS -OTHERS</t>
  </si>
  <si>
    <t>MISCELLANEOUS EXPENDITURE</t>
  </si>
  <si>
    <t>SIGNIFICANT ACCOUNTING POLICIES</t>
  </si>
  <si>
    <t>ASSETS:-</t>
  </si>
  <si>
    <t>CORPUS/CAPITAL FUND AND LIABILITIES:-</t>
  </si>
  <si>
    <t>Grants/subsidies</t>
  </si>
  <si>
    <t>Fees/subscriptions</t>
  </si>
  <si>
    <t>INCOME :-</t>
  </si>
  <si>
    <t>Income from Royalty,publication etc.</t>
  </si>
  <si>
    <t>Interest Earned</t>
  </si>
  <si>
    <t>Increase/(decrease) in stock of finished goods and work-in-progress</t>
  </si>
  <si>
    <t>TOTAL (A)</t>
  </si>
  <si>
    <t>EXPENDITURE:-</t>
  </si>
  <si>
    <t>Establishment Expenses</t>
  </si>
  <si>
    <t>Other Administrative Expenses etc.</t>
  </si>
  <si>
    <t>Depreciation(Net total at the year end - corresponding to schedule 8)</t>
  </si>
  <si>
    <t>TOTAL (B)</t>
  </si>
  <si>
    <t>Balance being excess of Income over Expenditure(A -  B)</t>
  </si>
  <si>
    <t>Transfer to /from General Reserve</t>
  </si>
  <si>
    <t>BALANCE BEING SURPLUS/(DEFICIT) CARRIED TO CORPUS/CAPITAL FUND</t>
  </si>
  <si>
    <t>PARTICULARS</t>
  </si>
  <si>
    <t>RS.</t>
  </si>
  <si>
    <t>SCHEDULE 1-CORPUS/CAPITAL FUND:</t>
  </si>
  <si>
    <t>Balance as at the beginning  of the year</t>
  </si>
  <si>
    <t>BALANCE AS AT THE YEAR END</t>
  </si>
  <si>
    <t>SCHEDULE  2 -RESERVES &amp; SURPLUS:</t>
  </si>
  <si>
    <t>As per last Account</t>
  </si>
  <si>
    <t>1.Capital Reserve:</t>
  </si>
  <si>
    <t>2.Revaluation Reserve:</t>
  </si>
  <si>
    <t>3.Special Reserve:</t>
  </si>
  <si>
    <t>4.General Reserve:</t>
  </si>
  <si>
    <t>SCHEDULE 3 -EARMARKED/ENDOWMENT FUNDS</t>
  </si>
  <si>
    <t>FUND- WISE BREAK UP</t>
  </si>
  <si>
    <t xml:space="preserve">      i. Donations/grants</t>
  </si>
  <si>
    <t xml:space="preserve">      ii. Income from Investments made on account of funds</t>
  </si>
  <si>
    <t xml:space="preserve">                  -Fixed Assets</t>
  </si>
  <si>
    <t xml:space="preserve">                  - Others</t>
  </si>
  <si>
    <t xml:space="preserve">                  - Rent</t>
  </si>
  <si>
    <t xml:space="preserve">                  - Other Administrative expenses</t>
  </si>
  <si>
    <t xml:space="preserve">                                                             TOTAL( c)</t>
  </si>
  <si>
    <t>NET BALANCE AS AT THE YEAR END (a+b-c)</t>
  </si>
  <si>
    <t>SCHEDULE 4 -SECURED LOANS AND BORROWINGS:</t>
  </si>
  <si>
    <t xml:space="preserve">      1. Central Government</t>
  </si>
  <si>
    <t xml:space="preserve">            a) Term Loans</t>
  </si>
  <si>
    <t xml:space="preserve">             b) Interest accrued and due</t>
  </si>
  <si>
    <t xml:space="preserve">      4. Banks:</t>
  </si>
  <si>
    <t xml:space="preserve">             a) Term Loans</t>
  </si>
  <si>
    <t xml:space="preserve">                           - Interest accrued and due</t>
  </si>
  <si>
    <t xml:space="preserve">      3. Financial Institutions:</t>
  </si>
  <si>
    <t xml:space="preserve">       5. Other Institutions and Agencies</t>
  </si>
  <si>
    <t xml:space="preserve">       6. Debentures and Bonds </t>
  </si>
  <si>
    <t>SCHEDULE 5 -UNSECURED LOANS AND BORROWINGS:</t>
  </si>
  <si>
    <t>SCHEDULE 6 - DEFERRED CREDIT LIABILITIES:</t>
  </si>
  <si>
    <t xml:space="preserve">        a)Acceptances secured by  hypothecation of capital equipment and other assets</t>
  </si>
  <si>
    <t xml:space="preserve">        b) Others</t>
  </si>
  <si>
    <t>SCHEDULE 7 -CURRENT LIABILITIES AND PROVISIONS</t>
  </si>
  <si>
    <t xml:space="preserve">   A. CURRENT LIABILITIES</t>
  </si>
  <si>
    <t xml:space="preserve">          1.Acceptances</t>
  </si>
  <si>
    <t xml:space="preserve">          2.Sundry Creditors:</t>
  </si>
  <si>
    <t xml:space="preserve">          3.Advances Received</t>
  </si>
  <si>
    <t xml:space="preserve">          4.Interest accrued but not due on:</t>
  </si>
  <si>
    <t xml:space="preserve">          5.Statutory Liabilities:</t>
  </si>
  <si>
    <t xml:space="preserve"> B. PROVISIONS</t>
  </si>
  <si>
    <t xml:space="preserve">            1. For Taxation</t>
  </si>
  <si>
    <t xml:space="preserve">            2. Gratuity</t>
  </si>
  <si>
    <t xml:space="preserve">            3. Superannuation/Pension</t>
  </si>
  <si>
    <t xml:space="preserve">            4. Accumulated Leave Encashment</t>
  </si>
  <si>
    <t xml:space="preserve">            5. Trade Warranties/Claims</t>
  </si>
  <si>
    <t>TOTAL (A+B)</t>
  </si>
  <si>
    <t>GROSS BLOCK</t>
  </si>
  <si>
    <t>DEPRECIATION</t>
  </si>
  <si>
    <t>NET BLOCK</t>
  </si>
  <si>
    <t>Cost/valuation As at beginning of the year</t>
  </si>
  <si>
    <t>Additions during the year</t>
  </si>
  <si>
    <t>Cost /valuation at the year end</t>
  </si>
  <si>
    <t>On Additions  during the year</t>
  </si>
  <si>
    <t>As at the beginning of the year</t>
  </si>
  <si>
    <t>As at the current year end</t>
  </si>
  <si>
    <t>As at the previous year end</t>
  </si>
  <si>
    <t>DESCRIPTION</t>
  </si>
  <si>
    <t>SCHEDULE 8 -FIXED ASSETS</t>
  </si>
  <si>
    <t xml:space="preserve">  A. FIXED ASSETS:</t>
  </si>
  <si>
    <t xml:space="preserve">     4. VEHICLES</t>
  </si>
  <si>
    <t xml:space="preserve">     5. FURNITURE , FIXTURES </t>
  </si>
  <si>
    <t xml:space="preserve">     6. OFFICE EQUIPMENT</t>
  </si>
  <si>
    <t xml:space="preserve">     7.COMPUTER/PERIPHERALS</t>
  </si>
  <si>
    <t xml:space="preserve">     8. ELECTRIC INSTALLATIONS</t>
  </si>
  <si>
    <t xml:space="preserve">     9. LIBRARY BOOKS</t>
  </si>
  <si>
    <t xml:space="preserve">   11. OTHER FIXED ASSETS</t>
  </si>
  <si>
    <t>TOTAL OF CURRENT YEAR</t>
  </si>
  <si>
    <t xml:space="preserve"> B. CAPITAL WORK-IN-PROGRESS</t>
  </si>
  <si>
    <t>SCHEDULE 9 - INVESTMENT FROM EARMARKED/ENDOWMENT FUNDS</t>
  </si>
  <si>
    <t xml:space="preserve">            1. In Government Securities</t>
  </si>
  <si>
    <t xml:space="preserve">            2. Other approved Securities</t>
  </si>
  <si>
    <t xml:space="preserve">            3. Shares</t>
  </si>
  <si>
    <t xml:space="preserve">            4. Debentures and Bonds</t>
  </si>
  <si>
    <t>SCHEDULE  10 - INVESTMENTS - OTHERS</t>
  </si>
  <si>
    <t xml:space="preserve">  A. CURRENT ASSETS:</t>
  </si>
  <si>
    <t>B. LOANS,ADVANCES AND OTHER ASSETS</t>
  </si>
  <si>
    <t xml:space="preserve">                        a) Staff</t>
  </si>
  <si>
    <t>SCHEDULE 12- INCOME FROM SALES/SERVICES</t>
  </si>
  <si>
    <t xml:space="preserve">                     1. Central Government</t>
  </si>
  <si>
    <t xml:space="preserve">                     2. State  Government(s)</t>
  </si>
  <si>
    <t xml:space="preserve">                     3. Government Agencies</t>
  </si>
  <si>
    <t xml:space="preserve">                     4. Institutions/Welfare Bodies</t>
  </si>
  <si>
    <t xml:space="preserve">                     5. International Organisations</t>
  </si>
  <si>
    <t xml:space="preserve">                       1) Entrance Fees</t>
  </si>
  <si>
    <t xml:space="preserve">                       2) Annual fees/Subscriptions</t>
  </si>
  <si>
    <t xml:space="preserve">                       3) Seminar/Program Fees</t>
  </si>
  <si>
    <t xml:space="preserve">                       4) Consultancy Fees</t>
  </si>
  <si>
    <t xml:space="preserve">       TRANSFERRED TO EARMARKED/ENDOWMENT FUNDS</t>
  </si>
  <si>
    <t>SCHEDULE 16 - INCOME FROM ROYALTY,PUBLICATION ETC.</t>
  </si>
  <si>
    <t xml:space="preserve">                        1) Income from Royalty</t>
  </si>
  <si>
    <t xml:space="preserve">                        2) Income from Publications</t>
  </si>
  <si>
    <t>SCHEDULE 17 - INTEREST EARNED</t>
  </si>
  <si>
    <t xml:space="preserve"> SCHEDULE 18 - OTHER INCOME</t>
  </si>
  <si>
    <t>NET INCREASE/(DECREASE) (A-B)</t>
  </si>
  <si>
    <t>SCHEDULE 20 - ESTABLISHMENT EXPENSES</t>
  </si>
  <si>
    <t>SCHEDULE 21 - OTHER ADMINISTRATIVE EXPENSES ETC.</t>
  </si>
  <si>
    <t xml:space="preserve">             a) Purchases</t>
  </si>
  <si>
    <t xml:space="preserve">             c) Cartage and Carriage Inwards</t>
  </si>
  <si>
    <t xml:space="preserve">             d) Electricity and power</t>
  </si>
  <si>
    <t xml:space="preserve">             e) Water charges</t>
  </si>
  <si>
    <t>SCHEDULE 22 - EXPENDITURE ON GRANTS,SUBSIDIES ETC.</t>
  </si>
  <si>
    <t xml:space="preserve">                      a) Grants given to Institutions/Organisations</t>
  </si>
  <si>
    <t xml:space="preserve">                      b) Subsidies given to Institutions/Organisations</t>
  </si>
  <si>
    <t xml:space="preserve">                     a) On Fixed loans</t>
  </si>
  <si>
    <t>RECEIPTS</t>
  </si>
  <si>
    <t>PAYMENTS</t>
  </si>
  <si>
    <t xml:space="preserve">    a) Cash In hand</t>
  </si>
  <si>
    <t xml:space="preserve">    b) Bank Balances</t>
  </si>
  <si>
    <t xml:space="preserve">           a)From Govt. of India</t>
  </si>
  <si>
    <t xml:space="preserve">           b)From State Govt.</t>
  </si>
  <si>
    <t xml:space="preserve">  I. Expenses</t>
  </si>
  <si>
    <t xml:space="preserve">  I. Opening Balances</t>
  </si>
  <si>
    <t xml:space="preserve">  II. Grants Received</t>
  </si>
  <si>
    <t xml:space="preserve">  III. Income on Investments from</t>
  </si>
  <si>
    <t xml:space="preserve">  IV.Interest Received</t>
  </si>
  <si>
    <t xml:space="preserve">  II.Payments made against funds for various projects</t>
  </si>
  <si>
    <t xml:space="preserve">  III. Investments and deposits made</t>
  </si>
  <si>
    <t xml:space="preserve">         b) Out of Own Funds( Investment - Others)</t>
  </si>
  <si>
    <t xml:space="preserve">         a) Purchase of Fixed Assets</t>
  </si>
  <si>
    <t xml:space="preserve">         b) Expenditure on Capital Work-in-progress</t>
  </si>
  <si>
    <t>DETAILS</t>
  </si>
  <si>
    <t>Addition  during the year</t>
  </si>
  <si>
    <t>TOTAL (a+b)</t>
  </si>
  <si>
    <t>INVESTMENTS-FROM EARMARKED/ENDOWMENT FUNDS</t>
  </si>
  <si>
    <t xml:space="preserve">      5. Other Institutions and Agencies</t>
  </si>
  <si>
    <t xml:space="preserve">      6. Debentures and Bonds </t>
  </si>
  <si>
    <t xml:space="preserve">      7. Fixed Deposits</t>
  </si>
  <si>
    <t xml:space="preserve">                     a) For Goods</t>
  </si>
  <si>
    <t xml:space="preserve">                     b) Others</t>
  </si>
  <si>
    <t xml:space="preserve">                   a)Overdue</t>
  </si>
  <si>
    <t xml:space="preserve">                   b)Others</t>
  </si>
  <si>
    <t>Total upto the year end</t>
  </si>
  <si>
    <t xml:space="preserve">                          a) Stores and Spares</t>
  </si>
  <si>
    <t xml:space="preserve">                          b) Loose Tools</t>
  </si>
  <si>
    <t xml:space="preserve">                          c) Stock-in-trade</t>
  </si>
  <si>
    <t xml:space="preserve">                                            Finished Goods</t>
  </si>
  <si>
    <t xml:space="preserve">                                            Work-in-progress</t>
  </si>
  <si>
    <t xml:space="preserve">                                            Raw Materials</t>
  </si>
  <si>
    <t xml:space="preserve">                         b)Others</t>
  </si>
  <si>
    <t xml:space="preserve">                                       -on Current Accounts</t>
  </si>
  <si>
    <t xml:space="preserve">                                      - on Saving Accounts</t>
  </si>
  <si>
    <t xml:space="preserve">                        a) On Capital Account</t>
  </si>
  <si>
    <t xml:space="preserve">                        b) Prepayments</t>
  </si>
  <si>
    <t xml:space="preserve">                        c)  Others</t>
  </si>
  <si>
    <t xml:space="preserve">                        a) On Investments from Earmarked/Endowment funds</t>
  </si>
  <si>
    <t xml:space="preserve">                        c) On Loans and Advances</t>
  </si>
  <si>
    <t xml:space="preserve">                       d) Others</t>
  </si>
  <si>
    <t xml:space="preserve">                        b) On Investments - Others</t>
  </si>
  <si>
    <t xml:space="preserve">                                       - on Current Accounts</t>
  </si>
  <si>
    <t xml:space="preserve">                                       - on Deposit Accounts</t>
  </si>
  <si>
    <t xml:space="preserve">                                       - on Saving Accounts</t>
  </si>
  <si>
    <t xml:space="preserve">                         a) Sales of Finished Goods</t>
  </si>
  <si>
    <t xml:space="preserve">                         b) Sales of Raw Material</t>
  </si>
  <si>
    <t xml:space="preserve">                         c) Sales of Scraps</t>
  </si>
  <si>
    <t xml:space="preserve">                         a) Labour and processing Charges</t>
  </si>
  <si>
    <t xml:space="preserve">                         b) Professional/Consultancy Services</t>
  </si>
  <si>
    <t xml:space="preserve">                         c) Agency Commission and Brokerage</t>
  </si>
  <si>
    <t xml:space="preserve">                        d) Maintenance Services (Equipment/property)</t>
  </si>
  <si>
    <t>(Amount- Rs.)</t>
  </si>
  <si>
    <t>SCHEDULE 14 - FEES / SUBSCRIPTIONS:-</t>
  </si>
  <si>
    <t>SCHEDULE 13 - GRANTS/SUBSIDIES  (Irrevocable Grants &amp; Subsidies Received):-</t>
  </si>
  <si>
    <t>INVESTMENT FROM EARMARKED FUND</t>
  </si>
  <si>
    <t>INVESTMENT - OTHERS</t>
  </si>
  <si>
    <t xml:space="preserve">                         a) On Govt. Securities            </t>
  </si>
  <si>
    <t xml:space="preserve">                         b) Other Bonds/Debentures</t>
  </si>
  <si>
    <t xml:space="preserve">                         a) On Shares</t>
  </si>
  <si>
    <t xml:space="preserve">                        b) On Mutual Fund Securities</t>
  </si>
  <si>
    <t xml:space="preserve">                           b) With Non- Scheduled  Banks</t>
  </si>
  <si>
    <t xml:space="preserve">                           c) With Institutions</t>
  </si>
  <si>
    <t xml:space="preserve">                           d) Others</t>
  </si>
  <si>
    <t xml:space="preserve">                           c) Post office Savings  Accounts</t>
  </si>
  <si>
    <t xml:space="preserve">                          a) Employees/Staff       </t>
  </si>
  <si>
    <t xml:space="preserve">                          b) Others</t>
  </si>
  <si>
    <t xml:space="preserve">           3) Fees for Miscellaneous Services</t>
  </si>
  <si>
    <t xml:space="preserve">           4) Miscellanaeous Income</t>
  </si>
  <si>
    <t xml:space="preserve">                          - Finished Goods</t>
  </si>
  <si>
    <t xml:space="preserve">                          - Work-in-progress</t>
  </si>
  <si>
    <t xml:space="preserve">                         - Finished Goods</t>
  </si>
  <si>
    <t xml:space="preserve">                         - Work-in-progress</t>
  </si>
  <si>
    <t xml:space="preserve">                 a) Salaries and Wages</t>
  </si>
  <si>
    <t xml:space="preserve">                 b) Allowances and Bonus</t>
  </si>
  <si>
    <t xml:space="preserve">                 c) Contribution to Provident Fund</t>
  </si>
  <si>
    <t xml:space="preserve">                e) Staff Welfare Expenses</t>
  </si>
  <si>
    <t xml:space="preserve">                f) Expenses on Employees Retirement and Terminal Benefit</t>
  </si>
  <si>
    <t xml:space="preserve">             f) Insurance</t>
  </si>
  <si>
    <t xml:space="preserve">             g) Repairs and maintenance</t>
  </si>
  <si>
    <t xml:space="preserve">             h) Excise Duty</t>
  </si>
  <si>
    <t xml:space="preserve">             i) Rent,Retes, and Taxes</t>
  </si>
  <si>
    <t xml:space="preserve">             j) Vehicles Running and  maintenance</t>
  </si>
  <si>
    <t xml:space="preserve">             l) Printing and Stationary</t>
  </si>
  <si>
    <t xml:space="preserve">             k) Postage,Telephone and Communication Charges</t>
  </si>
  <si>
    <t xml:space="preserve">            m) Travelling and Conveyance Expenses</t>
  </si>
  <si>
    <t xml:space="preserve">             n) Expenses on Seminar/Workshops</t>
  </si>
  <si>
    <t xml:space="preserve">             o) Subscription Expenses</t>
  </si>
  <si>
    <t xml:space="preserve">             p) Expenses on Fees</t>
  </si>
  <si>
    <t xml:space="preserve">             q) Auditors Remuneration</t>
  </si>
  <si>
    <t xml:space="preserve">             r) Hospitality Expenses</t>
  </si>
  <si>
    <t xml:space="preserve">             s) Professional Charges</t>
  </si>
  <si>
    <t xml:space="preserve">              t) Provision for Bad and Doubtful Debts/Advances</t>
  </si>
  <si>
    <t xml:space="preserve">             v) Packing Charges</t>
  </si>
  <si>
    <t xml:space="preserve">            w) Freight and Forwarding Expenses</t>
  </si>
  <si>
    <t xml:space="preserve">             x) Distribution Expenses</t>
  </si>
  <si>
    <t xml:space="preserve">             y) Advertisement and Publicity</t>
  </si>
  <si>
    <t xml:space="preserve"> </t>
  </si>
  <si>
    <t xml:space="preserve">          a) Earmarked/Endowment Funds</t>
  </si>
  <si>
    <t xml:space="preserve">         a) Out of Earmarked/Endowment Funds</t>
  </si>
  <si>
    <t xml:space="preserve">         c)To Other providers of Funds</t>
  </si>
  <si>
    <t xml:space="preserve">         a)To the Goverment of India</t>
  </si>
  <si>
    <t xml:space="preserve">         b)To the State Government</t>
  </si>
  <si>
    <t xml:space="preserve">          a) Cash in hand</t>
  </si>
  <si>
    <t xml:space="preserve">       b) Bank Balance</t>
  </si>
  <si>
    <t xml:space="preserve">                                                 Term deposit with Corporation Bank</t>
  </si>
  <si>
    <t xml:space="preserve">                                                  Corporation Bank</t>
  </si>
  <si>
    <t>Other Income</t>
  </si>
  <si>
    <t xml:space="preserve">                           a) With Scheduled  Banks-</t>
  </si>
  <si>
    <t xml:space="preserve">                                      i) Corporation Bank</t>
  </si>
  <si>
    <t xml:space="preserve">             u) Payment of salary to contructual person in CAMPA</t>
  </si>
  <si>
    <t xml:space="preserve">                          -University of Calcutta</t>
  </si>
  <si>
    <t xml:space="preserve">                         -Society of Socio Economic Studies</t>
  </si>
  <si>
    <t xml:space="preserve">                        -Suchitra Ghosh </t>
  </si>
  <si>
    <t xml:space="preserve">                         -Indian Institute of Bio Social Research &amp; Development</t>
  </si>
  <si>
    <t xml:space="preserve">                      c) Expenditure made by DFO's towards Project Plan</t>
  </si>
  <si>
    <t xml:space="preserve">             i) In Savings A/c with Corporation Bank</t>
  </si>
  <si>
    <t xml:space="preserve">            ii) In Term deposit A/c with corporation Bank</t>
  </si>
  <si>
    <t xml:space="preserve">         b) In Term deposit A/c with corporation Bank</t>
  </si>
  <si>
    <t xml:space="preserve">         a) In Savings A/c with Corporation Bank</t>
  </si>
  <si>
    <t>Opening Balance</t>
  </si>
  <si>
    <t>Adjustments during the year</t>
  </si>
  <si>
    <t>Report on the Financial Statements</t>
  </si>
  <si>
    <t>SCHEDULE 24 - SIGNIFICANT ACCOUNTING POLICIES:-</t>
  </si>
  <si>
    <t>The financial statements are prepared on the basis of historical cost convention, unless otherwise stated and on the accrual method of accounting.</t>
  </si>
  <si>
    <t>2. GOVERNMENT GRANTS/SUBSIDIES</t>
  </si>
  <si>
    <t>NOTES ON ACCOUNT</t>
  </si>
  <si>
    <t>SCHEDULE 25 - NOTES ON ACCOUNTS:-</t>
  </si>
  <si>
    <t>3.FIXED ASSETS:-</t>
  </si>
  <si>
    <r>
      <rPr>
        <b/>
        <sz val="11"/>
        <color theme="1"/>
        <rFont val="Cambria"/>
        <family val="1"/>
        <scheme val="major"/>
      </rPr>
      <t xml:space="preserve">2.1. </t>
    </r>
    <r>
      <rPr>
        <sz val="11"/>
        <color theme="1"/>
        <rFont val="Cambria"/>
        <family val="1"/>
        <scheme val="major"/>
      </rPr>
      <t>Government grants of the nature of contribution towards capital cost of setting up projects are treated as Capital Reserve.</t>
    </r>
  </si>
  <si>
    <r>
      <rPr>
        <b/>
        <i/>
        <sz val="14"/>
        <color theme="1"/>
        <rFont val="Cambria"/>
        <family val="1"/>
        <scheme val="major"/>
      </rPr>
      <t xml:space="preserve">     </t>
    </r>
    <r>
      <rPr>
        <b/>
        <i/>
        <u/>
        <sz val="14"/>
        <color theme="1"/>
        <rFont val="Cambria"/>
        <family val="1"/>
        <scheme val="major"/>
      </rPr>
      <t>1. ACCOUNTING CONVENTION</t>
    </r>
  </si>
  <si>
    <r>
      <rPr>
        <b/>
        <sz val="11"/>
        <color theme="1"/>
        <rFont val="Cambria"/>
        <family val="1"/>
        <scheme val="major"/>
      </rPr>
      <t xml:space="preserve">            </t>
    </r>
    <r>
      <rPr>
        <b/>
        <u/>
        <sz val="11"/>
        <color theme="1"/>
        <rFont val="Cambria"/>
        <family val="1"/>
        <scheme val="major"/>
      </rPr>
      <t>1) Income from Sales:</t>
    </r>
  </si>
  <si>
    <r>
      <rPr>
        <b/>
        <sz val="11"/>
        <color theme="1"/>
        <rFont val="Cambria"/>
        <family val="1"/>
        <scheme val="major"/>
      </rPr>
      <t xml:space="preserve">           </t>
    </r>
    <r>
      <rPr>
        <b/>
        <u/>
        <sz val="11"/>
        <color theme="1"/>
        <rFont val="Cambria"/>
        <family val="1"/>
        <scheme val="major"/>
      </rPr>
      <t>2) Income from services:</t>
    </r>
  </si>
  <si>
    <r>
      <rPr>
        <b/>
        <sz val="11"/>
        <color theme="1"/>
        <rFont val="Cambria"/>
        <family val="1"/>
        <scheme val="major"/>
      </rPr>
      <t xml:space="preserve">                </t>
    </r>
    <r>
      <rPr>
        <b/>
        <u/>
        <sz val="11"/>
        <color theme="1"/>
        <rFont val="Cambria"/>
        <family val="1"/>
        <scheme val="major"/>
      </rPr>
      <t>1) Interest:</t>
    </r>
  </si>
  <si>
    <r>
      <rPr>
        <b/>
        <sz val="11"/>
        <color theme="1"/>
        <rFont val="Cambria"/>
        <family val="1"/>
        <scheme val="major"/>
      </rPr>
      <t xml:space="preserve">              </t>
    </r>
    <r>
      <rPr>
        <b/>
        <u/>
        <sz val="11"/>
        <color theme="1"/>
        <rFont val="Cambria"/>
        <family val="1"/>
        <scheme val="major"/>
      </rPr>
      <t xml:space="preserve"> 2) Dividends:</t>
    </r>
  </si>
  <si>
    <r>
      <rPr>
        <b/>
        <sz val="11"/>
        <color theme="1"/>
        <rFont val="Cambria"/>
        <family val="1"/>
        <scheme val="major"/>
      </rPr>
      <t xml:space="preserve">             </t>
    </r>
    <r>
      <rPr>
        <b/>
        <u/>
        <sz val="11"/>
        <color theme="1"/>
        <rFont val="Cambria"/>
        <family val="1"/>
        <scheme val="major"/>
      </rPr>
      <t xml:space="preserve"> 3) Rents</t>
    </r>
  </si>
  <si>
    <r>
      <rPr>
        <b/>
        <sz val="11"/>
        <color theme="1"/>
        <rFont val="Cambria"/>
        <family val="1"/>
        <scheme val="major"/>
      </rPr>
      <t xml:space="preserve">               </t>
    </r>
    <r>
      <rPr>
        <b/>
        <u/>
        <sz val="11"/>
        <color theme="1"/>
        <rFont val="Cambria"/>
        <family val="1"/>
        <scheme val="major"/>
      </rPr>
      <t>1) On Term Deposits:</t>
    </r>
  </si>
  <si>
    <r>
      <rPr>
        <b/>
        <sz val="11"/>
        <color theme="1"/>
        <rFont val="Cambria"/>
        <family val="1"/>
        <scheme val="major"/>
      </rPr>
      <t xml:space="preserve">               </t>
    </r>
    <r>
      <rPr>
        <b/>
        <u/>
        <sz val="11"/>
        <color theme="1"/>
        <rFont val="Cambria"/>
        <family val="1"/>
        <scheme val="major"/>
      </rPr>
      <t>2) On Savings Account:</t>
    </r>
  </si>
  <si>
    <r>
      <rPr>
        <b/>
        <sz val="11"/>
        <color theme="1"/>
        <rFont val="Cambria"/>
        <family val="1"/>
        <scheme val="major"/>
      </rPr>
      <t xml:space="preserve">              </t>
    </r>
    <r>
      <rPr>
        <b/>
        <u/>
        <sz val="11"/>
        <color theme="1"/>
        <rFont val="Cambria"/>
        <family val="1"/>
        <scheme val="major"/>
      </rPr>
      <t xml:space="preserve"> 3) On Loans:</t>
    </r>
  </si>
  <si>
    <r>
      <rPr>
        <b/>
        <sz val="11"/>
        <color theme="1"/>
        <rFont val="Cambria"/>
        <family val="1"/>
        <scheme val="major"/>
      </rPr>
      <t xml:space="preserve">                 </t>
    </r>
    <r>
      <rPr>
        <b/>
        <u/>
        <sz val="11"/>
        <color theme="1"/>
        <rFont val="Cambria"/>
        <family val="1"/>
        <scheme val="major"/>
      </rPr>
      <t>a) Closing Stock:</t>
    </r>
  </si>
  <si>
    <r>
      <rPr>
        <b/>
        <sz val="11"/>
        <color theme="1"/>
        <rFont val="Cambria"/>
        <family val="1"/>
        <scheme val="major"/>
      </rPr>
      <t xml:space="preserve">                </t>
    </r>
    <r>
      <rPr>
        <b/>
        <u/>
        <sz val="11"/>
        <color theme="1"/>
        <rFont val="Cambria"/>
        <family val="1"/>
        <scheme val="major"/>
      </rPr>
      <t xml:space="preserve"> b) Less: Opening stock</t>
    </r>
  </si>
  <si>
    <r>
      <rPr>
        <b/>
        <sz val="11"/>
        <color theme="1"/>
        <rFont val="Cambria"/>
        <family val="1"/>
        <scheme val="major"/>
      </rPr>
      <t xml:space="preserve">            </t>
    </r>
    <r>
      <rPr>
        <b/>
        <u/>
        <sz val="11"/>
        <color theme="1"/>
        <rFont val="Cambria"/>
        <family val="1"/>
        <scheme val="major"/>
      </rPr>
      <t xml:space="preserve"> 1. Inventories:</t>
    </r>
  </si>
  <si>
    <r>
      <rPr>
        <b/>
        <sz val="11"/>
        <color theme="1"/>
        <rFont val="Cambria"/>
        <family val="1"/>
        <scheme val="major"/>
      </rPr>
      <t xml:space="preserve">            </t>
    </r>
    <r>
      <rPr>
        <b/>
        <u/>
        <sz val="11"/>
        <color theme="1"/>
        <rFont val="Cambria"/>
        <family val="1"/>
        <scheme val="major"/>
      </rPr>
      <t>2. Sundry Debtors:</t>
    </r>
  </si>
  <si>
    <r>
      <rPr>
        <b/>
        <sz val="11"/>
        <color theme="1"/>
        <rFont val="Cambria"/>
        <family val="1"/>
        <scheme val="major"/>
      </rPr>
      <t xml:space="preserve">          </t>
    </r>
    <r>
      <rPr>
        <b/>
        <u/>
        <sz val="11"/>
        <color theme="1"/>
        <rFont val="Cambria"/>
        <family val="1"/>
        <scheme val="major"/>
      </rPr>
      <t xml:space="preserve"> 3. Cash balance in hand (including cheques/draft and imprest)</t>
    </r>
  </si>
  <si>
    <r>
      <rPr>
        <b/>
        <sz val="11"/>
        <color theme="1"/>
        <rFont val="Cambria"/>
        <family val="1"/>
        <scheme val="major"/>
      </rPr>
      <t xml:space="preserve">           </t>
    </r>
    <r>
      <rPr>
        <b/>
        <u/>
        <sz val="11"/>
        <color theme="1"/>
        <rFont val="Cambria"/>
        <family val="1"/>
        <scheme val="major"/>
      </rPr>
      <t>4.Bank Balances:</t>
    </r>
  </si>
  <si>
    <r>
      <rPr>
        <b/>
        <sz val="11"/>
        <color theme="1"/>
        <rFont val="Cambria"/>
        <family val="1"/>
        <scheme val="major"/>
      </rPr>
      <t xml:space="preserve">        </t>
    </r>
    <r>
      <rPr>
        <b/>
        <u/>
        <sz val="11"/>
        <color theme="1"/>
        <rFont val="Cambria"/>
        <family val="1"/>
        <scheme val="major"/>
      </rPr>
      <t xml:space="preserve"> 5.Post office-Savings Accounts</t>
    </r>
  </si>
  <si>
    <r>
      <rPr>
        <b/>
        <sz val="11"/>
        <color theme="1"/>
        <rFont val="Cambria"/>
        <family val="1"/>
        <scheme val="major"/>
      </rPr>
      <t xml:space="preserve">         </t>
    </r>
    <r>
      <rPr>
        <b/>
        <u/>
        <sz val="11"/>
        <color theme="1"/>
        <rFont val="Cambria"/>
        <family val="1"/>
        <scheme val="major"/>
      </rPr>
      <t xml:space="preserve"> 4. Claims Receivable</t>
    </r>
  </si>
  <si>
    <r>
      <rPr>
        <b/>
        <sz val="11"/>
        <color theme="1"/>
        <rFont val="Cambria"/>
        <family val="1"/>
        <scheme val="major"/>
      </rPr>
      <t xml:space="preserve">    </t>
    </r>
    <r>
      <rPr>
        <b/>
        <u/>
        <sz val="11"/>
        <color theme="1"/>
        <rFont val="Cambria"/>
        <family val="1"/>
        <scheme val="major"/>
      </rPr>
      <t xml:space="preserve"> 1.LAND:</t>
    </r>
  </si>
  <si>
    <r>
      <rPr>
        <b/>
        <sz val="11"/>
        <color theme="1"/>
        <rFont val="Cambria"/>
        <family val="1"/>
        <scheme val="major"/>
      </rPr>
      <t xml:space="preserve">     </t>
    </r>
    <r>
      <rPr>
        <b/>
        <u/>
        <sz val="11"/>
        <color theme="1"/>
        <rFont val="Cambria"/>
        <family val="1"/>
        <scheme val="major"/>
      </rPr>
      <t>2. BUILDINGS:</t>
    </r>
  </si>
  <si>
    <r>
      <rPr>
        <b/>
        <sz val="11"/>
        <color theme="1"/>
        <rFont val="Cambria"/>
        <family val="1"/>
        <scheme val="major"/>
      </rPr>
      <t xml:space="preserve">Less:- </t>
    </r>
    <r>
      <rPr>
        <sz val="11"/>
        <color theme="1"/>
        <rFont val="Cambria"/>
        <family val="1"/>
        <scheme val="major"/>
      </rPr>
      <t>Deduction during the year</t>
    </r>
  </si>
  <si>
    <r>
      <t xml:space="preserve">a) </t>
    </r>
    <r>
      <rPr>
        <b/>
        <u/>
        <sz val="12"/>
        <color theme="1"/>
        <rFont val="Cambria"/>
        <family val="1"/>
        <scheme val="major"/>
      </rPr>
      <t>Opening balance of the funds</t>
    </r>
  </si>
  <si>
    <r>
      <t xml:space="preserve">b) </t>
    </r>
    <r>
      <rPr>
        <b/>
        <u/>
        <sz val="12"/>
        <color theme="1"/>
        <rFont val="Cambria"/>
        <family val="1"/>
        <scheme val="major"/>
      </rPr>
      <t>Additions  to the funds:</t>
    </r>
  </si>
  <si>
    <r>
      <t xml:space="preserve"> c) </t>
    </r>
    <r>
      <rPr>
        <b/>
        <u/>
        <sz val="11"/>
        <color theme="1"/>
        <rFont val="Cambria"/>
        <family val="1"/>
        <scheme val="major"/>
      </rPr>
      <t xml:space="preserve">Utilisation/Expenditure towards objectives of funds </t>
    </r>
  </si>
  <si>
    <r>
      <t xml:space="preserve">             i.  </t>
    </r>
    <r>
      <rPr>
        <b/>
        <u/>
        <sz val="11"/>
        <color theme="1"/>
        <rFont val="Cambria"/>
        <family val="1"/>
        <scheme val="major"/>
      </rPr>
      <t>Capital Expenditure</t>
    </r>
  </si>
  <si>
    <r>
      <t xml:space="preserve">                </t>
    </r>
    <r>
      <rPr>
        <b/>
        <u/>
        <sz val="12"/>
        <color theme="1"/>
        <rFont val="Cambria"/>
        <family val="1"/>
        <scheme val="major"/>
      </rPr>
      <t>Total</t>
    </r>
  </si>
  <si>
    <r>
      <t xml:space="preserve">            ii. </t>
    </r>
    <r>
      <rPr>
        <b/>
        <u/>
        <sz val="11"/>
        <color theme="1"/>
        <rFont val="Cambria"/>
        <family val="1"/>
        <scheme val="major"/>
      </rPr>
      <t>Revenue Expenditure</t>
    </r>
  </si>
  <si>
    <t>SCHEDULE 15 -INCOME FROM INVESTMENT</t>
  </si>
  <si>
    <r>
      <rPr>
        <b/>
        <i/>
        <sz val="12"/>
        <color theme="1"/>
        <rFont val="Cambria"/>
        <family val="1"/>
        <scheme val="major"/>
      </rPr>
      <t xml:space="preserve">                   </t>
    </r>
    <r>
      <rPr>
        <b/>
        <i/>
        <u/>
        <sz val="12"/>
        <color theme="1"/>
        <rFont val="Cambria"/>
        <family val="1"/>
        <scheme val="major"/>
      </rPr>
      <t xml:space="preserve"> TOTAL</t>
    </r>
  </si>
  <si>
    <r>
      <t xml:space="preserve">                 </t>
    </r>
    <r>
      <rPr>
        <b/>
        <i/>
        <u/>
        <sz val="12"/>
        <color theme="1"/>
        <rFont val="Cambria"/>
        <family val="1"/>
        <scheme val="major"/>
      </rPr>
      <t>TOTAL</t>
    </r>
  </si>
  <si>
    <r>
      <rPr>
        <b/>
        <i/>
        <sz val="12"/>
        <color theme="1"/>
        <rFont val="Cambria"/>
        <family val="1"/>
        <scheme val="major"/>
      </rPr>
      <t xml:space="preserve">                 </t>
    </r>
    <r>
      <rPr>
        <b/>
        <i/>
        <u/>
        <sz val="12"/>
        <color theme="1"/>
        <rFont val="Cambria"/>
        <family val="1"/>
        <scheme val="major"/>
      </rPr>
      <t xml:space="preserve"> TOTAL (A)</t>
    </r>
  </si>
  <si>
    <r>
      <rPr>
        <b/>
        <i/>
        <sz val="12"/>
        <color theme="1"/>
        <rFont val="Cambria"/>
        <family val="1"/>
        <scheme val="major"/>
      </rPr>
      <t xml:space="preserve">                </t>
    </r>
    <r>
      <rPr>
        <b/>
        <i/>
        <u/>
        <sz val="12"/>
        <color theme="1"/>
        <rFont val="Cambria"/>
        <family val="1"/>
        <scheme val="major"/>
      </rPr>
      <t>TOTAL (B)</t>
    </r>
  </si>
  <si>
    <t>NOTES ON ACCOUNTANT</t>
  </si>
  <si>
    <r>
      <rPr>
        <b/>
        <i/>
        <sz val="12"/>
        <color theme="1"/>
        <rFont val="Cambria"/>
        <family val="1"/>
        <scheme val="major"/>
      </rPr>
      <t xml:space="preserve">   </t>
    </r>
    <r>
      <rPr>
        <b/>
        <i/>
        <u/>
        <sz val="12"/>
        <color theme="1"/>
        <rFont val="Cambria"/>
        <family val="1"/>
        <scheme val="major"/>
      </rPr>
      <t xml:space="preserve"> V. Refund of Surplus money/Loans</t>
    </r>
  </si>
  <si>
    <r>
      <rPr>
        <b/>
        <i/>
        <sz val="12"/>
        <color theme="1"/>
        <rFont val="Cambria"/>
        <family val="1"/>
        <scheme val="major"/>
      </rPr>
      <t xml:space="preserve">   </t>
    </r>
    <r>
      <rPr>
        <b/>
        <i/>
        <u/>
        <sz val="12"/>
        <color theme="1"/>
        <rFont val="Cambria"/>
        <family val="1"/>
        <scheme val="major"/>
      </rPr>
      <t>IX.Closing Balances</t>
    </r>
  </si>
  <si>
    <r>
      <rPr>
        <b/>
        <i/>
        <sz val="12"/>
        <color theme="1"/>
        <rFont val="Cambria"/>
        <family val="1"/>
        <scheme val="major"/>
      </rPr>
      <t xml:space="preserve">   </t>
    </r>
    <r>
      <rPr>
        <b/>
        <i/>
        <u/>
        <sz val="12"/>
        <color theme="1"/>
        <rFont val="Cambria"/>
        <family val="1"/>
        <scheme val="major"/>
      </rPr>
      <t>VIII.Other Payments</t>
    </r>
  </si>
  <si>
    <t xml:space="preserve">                i) In Savings A/c with Corporation Bank</t>
  </si>
  <si>
    <t xml:space="preserve">                ii) In Term deposit A/c with corporation Bank</t>
  </si>
  <si>
    <t>OPINION</t>
  </si>
  <si>
    <t xml:space="preserve">In our opinion and to the best of our knowledge and according to the explanations given to us, the financial statements give the information required by Act in the manner so required  and give a true and fair view in conformity with the accounting policies generally accepted in India: </t>
  </si>
  <si>
    <t>We report that:</t>
  </si>
  <si>
    <t>In our opinion proper books of accounts as required by law have been kept by the Department CAMPA so far as appears from our examination of those books.</t>
  </si>
  <si>
    <t>Annexure to Audit Report</t>
  </si>
  <si>
    <t>Books of Accounts</t>
  </si>
  <si>
    <t>Status</t>
  </si>
  <si>
    <t>1. The Department CAMPA maintains its accounts in Tally as approved by Governing Body.</t>
  </si>
  <si>
    <t>Bank Book</t>
  </si>
  <si>
    <t>Maintained in Tally . Passbook Available, as well as ledger maintained.</t>
  </si>
  <si>
    <t>General Ledger</t>
  </si>
  <si>
    <t>Maintained in Tally, as well as ledger maintained.</t>
  </si>
  <si>
    <t>Journal Book</t>
  </si>
  <si>
    <t>Maintained in Tally.</t>
  </si>
  <si>
    <t>Grants Ledger</t>
  </si>
  <si>
    <t>CORPORATION BANK</t>
  </si>
  <si>
    <t>UNION BANK OF INDIA</t>
  </si>
  <si>
    <t xml:space="preserve">                SAVINGS A/C</t>
  </si>
  <si>
    <t>GRAND TOTAL</t>
  </si>
  <si>
    <t xml:space="preserve">       a) Establishment Expenses ( Schedule -20)</t>
  </si>
  <si>
    <t xml:space="preserve">       b) Administrative Expenses ( Schedule -21)</t>
  </si>
  <si>
    <r>
      <rPr>
        <b/>
        <i/>
        <sz val="12"/>
        <color theme="1"/>
        <rFont val="Cambria"/>
        <family val="1"/>
        <scheme val="major"/>
      </rPr>
      <t xml:space="preserve">   </t>
    </r>
    <r>
      <rPr>
        <b/>
        <i/>
        <u/>
        <sz val="12"/>
        <color theme="1"/>
        <rFont val="Cambria"/>
        <family val="1"/>
        <scheme val="major"/>
      </rPr>
      <t>VII. Finance Charges (</t>
    </r>
    <r>
      <rPr>
        <i/>
        <sz val="11"/>
        <color theme="1"/>
        <rFont val="Cambria"/>
        <family val="1"/>
        <scheme val="major"/>
      </rPr>
      <t>Schedule -23)</t>
    </r>
  </si>
  <si>
    <t>CAMPA Management's Responsibility for the Financial Statements</t>
  </si>
  <si>
    <t>We have obtained all the informations and explanations which to the best of our knowledge and belief were necessary for the purpose of audit</t>
  </si>
  <si>
    <t>The "Balance Sheet", "Statement of Income and Expenditure" and "Receipts and Payments Account" dealt with by this Report are in agreement with books of accounts and with the informations received.</t>
  </si>
  <si>
    <t>Place :- Kolkata</t>
  </si>
  <si>
    <t>2. The Department CAMPA have maintained the following Books of Accounts :-</t>
  </si>
  <si>
    <t>AS AT 31.03.2013</t>
  </si>
  <si>
    <t>DIRECTORATE OF FORESTS, GOVT OF WEST BENGAL</t>
  </si>
  <si>
    <t xml:space="preserve"> ARANYA BHAWAN , SALTLAKE, KOLKATA - 700 098</t>
  </si>
  <si>
    <t>SECURED LOANS AND BORROWINGS</t>
  </si>
  <si>
    <t>CURRENT ASSETS, LOANS, ADVANCES ETC.</t>
  </si>
  <si>
    <t xml:space="preserve">      iii.Other additions </t>
  </si>
  <si>
    <t xml:space="preserve">      2. State Government </t>
  </si>
  <si>
    <t xml:space="preserve">       7. Others</t>
  </si>
  <si>
    <r>
      <rPr>
        <b/>
        <sz val="10"/>
        <color theme="1"/>
        <rFont val="Cambria"/>
        <family val="1"/>
        <scheme val="major"/>
      </rPr>
      <t xml:space="preserve"> Add:-  </t>
    </r>
    <r>
      <rPr>
        <sz val="10"/>
        <color theme="1"/>
        <rFont val="Cambria"/>
        <family val="1"/>
        <scheme val="major"/>
      </rPr>
      <t>contribution towards Corpus/Capital fund</t>
    </r>
  </si>
  <si>
    <t xml:space="preserve">             b) Other loans </t>
  </si>
  <si>
    <t>Amount of Grant received from Govt.India, Ministry of Environment and Forest,New Delhi</t>
  </si>
  <si>
    <t xml:space="preserve">            Adjustment of Capital-work in-progress and A.C.C.F. Advances relevant </t>
  </si>
  <si>
    <t xml:space="preserve">               to F.Y. 2010-11 &amp; 2011-12</t>
  </si>
  <si>
    <t xml:space="preserve">            5. Subsidiaries and joint ventures</t>
  </si>
  <si>
    <t>SCHEDULE 11- CURRENT ASSETS, LOANS,  ADVANCES ETC.</t>
  </si>
  <si>
    <r>
      <rPr>
        <b/>
        <sz val="11"/>
        <color theme="1"/>
        <rFont val="Cambria"/>
        <family val="1"/>
        <scheme val="major"/>
      </rPr>
      <t xml:space="preserve">              </t>
    </r>
    <r>
      <rPr>
        <b/>
        <u/>
        <sz val="11"/>
        <color theme="1"/>
        <rFont val="Cambria"/>
        <family val="1"/>
        <scheme val="major"/>
      </rPr>
      <t>1. LOANS &amp; ADVANCES:</t>
    </r>
  </si>
  <si>
    <r>
      <rPr>
        <b/>
        <sz val="11"/>
        <color theme="1"/>
        <rFont val="Cambria"/>
        <family val="1"/>
        <scheme val="major"/>
      </rPr>
      <t xml:space="preserve">        </t>
    </r>
    <r>
      <rPr>
        <b/>
        <u/>
        <sz val="11"/>
        <color theme="1"/>
        <rFont val="Cambria"/>
        <family val="1"/>
        <scheme val="major"/>
      </rPr>
      <t>2. Advances and other amounts recoverable in cash or in kind or for value to be received:</t>
    </r>
  </si>
  <si>
    <t xml:space="preserve"> 3. Income Accrued:</t>
  </si>
  <si>
    <t>Income from sales/services</t>
  </si>
  <si>
    <t xml:space="preserve">                        e) Others </t>
  </si>
  <si>
    <t xml:space="preserve">                     6. Others </t>
  </si>
  <si>
    <t xml:space="preserve">                       5) Others</t>
  </si>
  <si>
    <r>
      <rPr>
        <b/>
        <sz val="11"/>
        <color theme="1"/>
        <rFont val="Cambria"/>
        <family val="1"/>
        <scheme val="major"/>
      </rPr>
      <t xml:space="preserve">             </t>
    </r>
    <r>
      <rPr>
        <b/>
        <u/>
        <sz val="11"/>
        <color theme="1"/>
        <rFont val="Cambria"/>
        <family val="1"/>
        <scheme val="major"/>
      </rPr>
      <t xml:space="preserve"> 4) Others </t>
    </r>
  </si>
  <si>
    <t xml:space="preserve">                g) Others </t>
  </si>
  <si>
    <t xml:space="preserve">                 d) Contribution to Other  Fund </t>
  </si>
  <si>
    <t>SCHEDULE 23 - INTEREST &amp; BANK CHARGES</t>
  </si>
  <si>
    <t>Interest &amp; Bank Charges</t>
  </si>
  <si>
    <t xml:space="preserve">             z) Others </t>
  </si>
  <si>
    <t xml:space="preserve">                     b) On Other Loans</t>
  </si>
  <si>
    <t xml:space="preserve">                     c) Bank Charges</t>
  </si>
  <si>
    <r>
      <rPr>
        <b/>
        <i/>
        <sz val="11"/>
        <color theme="1"/>
        <rFont val="Cambria"/>
        <family val="1"/>
        <scheme val="major"/>
      </rPr>
      <t xml:space="preserve">  </t>
    </r>
    <r>
      <rPr>
        <b/>
        <i/>
        <u/>
        <sz val="11"/>
        <color theme="1"/>
        <rFont val="Cambria"/>
        <family val="1"/>
        <scheme val="major"/>
      </rPr>
      <t xml:space="preserve"> VI. Overdrawn Balance with Union Bank Of India</t>
    </r>
  </si>
  <si>
    <t xml:space="preserve"> CAMPA , WEST BENGAL</t>
  </si>
  <si>
    <t>Management is responsible for the preparation of these financial statements that give a true and fair view of the financial position  and  financial  performance of  the  CAMPA  in accordance with the Accounting as prescribed by "Indian Audit and Accounts Department".</t>
  </si>
  <si>
    <t>Income from investments(Income on Invest, From earmarked/endowment fund transferred to funds)</t>
  </si>
  <si>
    <t>Expenditure on Grants, subsidies etc.</t>
  </si>
  <si>
    <t>Transfer to special Reserve</t>
  </si>
  <si>
    <t xml:space="preserve">                  - Salaries, wages and allowances etc.</t>
  </si>
  <si>
    <t xml:space="preserve">      2. State Government</t>
  </si>
  <si>
    <t xml:space="preserve">             b)Other loans</t>
  </si>
  <si>
    <t xml:space="preserve">      8. Others</t>
  </si>
  <si>
    <t xml:space="preserve">                    a) Secured Loans/Borrowings</t>
  </si>
  <si>
    <t xml:space="preserve">                    b) Unsecured Loans/Borrowings</t>
  </si>
  <si>
    <t xml:space="preserve">            6. Others</t>
  </si>
  <si>
    <t>On Adjustments during the year</t>
  </si>
  <si>
    <t xml:space="preserve">                     a) On Freehold Land</t>
  </si>
  <si>
    <t xml:space="preserve">                     a) Freehold</t>
  </si>
  <si>
    <t xml:space="preserve">                     b) Leasehold</t>
  </si>
  <si>
    <t xml:space="preserve">                     b) On Leasehold Land</t>
  </si>
  <si>
    <t xml:space="preserve">                     c) Ownership Flats/Premises</t>
  </si>
  <si>
    <t xml:space="preserve">                     d) Superstructures on Land not belonging to the entity</t>
  </si>
  <si>
    <t xml:space="preserve">     3. PLANT, MACHINERY &amp; EQUIPMENT</t>
  </si>
  <si>
    <t xml:space="preserve">   10. TUBEWELLS &amp; WATER SUPPLY</t>
  </si>
  <si>
    <t xml:space="preserve">                         a) Debts outstanding for a period exceeding six months</t>
  </si>
  <si>
    <r>
      <rPr>
        <b/>
        <sz val="11"/>
        <color theme="1"/>
        <rFont val="Cambria"/>
        <family val="1"/>
        <scheme val="major"/>
      </rPr>
      <t xml:space="preserve">                        </t>
    </r>
    <r>
      <rPr>
        <b/>
        <u/>
        <sz val="11"/>
        <color theme="1"/>
        <rFont val="Cambria"/>
        <family val="1"/>
        <scheme val="major"/>
      </rPr>
      <t xml:space="preserve"> b)With Scheduled Banks:</t>
    </r>
  </si>
  <si>
    <r>
      <rPr>
        <b/>
        <sz val="11"/>
        <color theme="1"/>
        <rFont val="Cambria"/>
        <family val="1"/>
        <scheme val="major"/>
      </rPr>
      <t xml:space="preserve">                       </t>
    </r>
    <r>
      <rPr>
        <b/>
        <u/>
        <sz val="11"/>
        <color theme="1"/>
        <rFont val="Cambria"/>
        <family val="1"/>
        <scheme val="major"/>
      </rPr>
      <t xml:space="preserve"> a) With Non- Scheduled Banks:</t>
    </r>
  </si>
  <si>
    <t xml:space="preserve">                                      - on Deposit Accounts</t>
  </si>
  <si>
    <t xml:space="preserve">                        3) Others </t>
  </si>
  <si>
    <t xml:space="preserve">                                      ii) Union bank of India</t>
  </si>
  <si>
    <r>
      <rPr>
        <b/>
        <sz val="11"/>
        <color theme="1"/>
        <rFont val="Cambria"/>
        <family val="1"/>
        <scheme val="major"/>
      </rPr>
      <t xml:space="preserve">           </t>
    </r>
    <r>
      <rPr>
        <b/>
        <u/>
        <sz val="11"/>
        <color theme="1"/>
        <rFont val="Cambria"/>
        <family val="1"/>
        <scheme val="major"/>
      </rPr>
      <t>1) Profit on  Sale/disposal of Assets:</t>
    </r>
  </si>
  <si>
    <t xml:space="preserve">              b)Assets acquired out of grants,or received free of cost</t>
  </si>
  <si>
    <t xml:space="preserve">           2) Export Incentives realized</t>
  </si>
  <si>
    <t xml:space="preserve">               a) Owned assets</t>
  </si>
  <si>
    <t>SCHEDULE 19 - INCREASE/(DECREASE) IN STOCK OF FINISHED GOODS &amp; WORK-IN-PROGRESS</t>
  </si>
  <si>
    <t xml:space="preserve">             b) Labour and processing expenses</t>
  </si>
  <si>
    <r>
      <rPr>
        <b/>
        <sz val="11"/>
        <color theme="1"/>
        <rFont val="Cambria"/>
        <family val="1"/>
        <scheme val="major"/>
      </rPr>
      <t xml:space="preserve">   2.2.</t>
    </r>
    <r>
      <rPr>
        <sz val="11"/>
        <color theme="1"/>
        <rFont val="Cambria"/>
        <family val="1"/>
        <scheme val="major"/>
      </rPr>
      <t xml:space="preserve"> Government grants/subsidy are accounted on realisation basis.</t>
    </r>
  </si>
  <si>
    <t>CAMPA , WEST BENGAL</t>
  </si>
  <si>
    <t xml:space="preserve">           c)From other sources</t>
  </si>
  <si>
    <t>(Grants for capital &amp; revenue exp. to be shown separetely)</t>
  </si>
  <si>
    <t xml:space="preserve">          b)Own Funds (Other Investment)</t>
  </si>
  <si>
    <t xml:space="preserve">            iii) In Savings A/c with Union Bank of India</t>
  </si>
  <si>
    <t xml:space="preserve">         c) In Savings A/c with Union Bank of India</t>
  </si>
  <si>
    <t xml:space="preserve">        b) Expenditure on Grant &amp; Subsidy - (Schedule -22)</t>
  </si>
  <si>
    <t xml:space="preserve"> IV. Expenditure on Fixed Assets &amp; Capital Work-in-progress</t>
  </si>
  <si>
    <t xml:space="preserve">                iii) In Savings A/c with Union Bank of India</t>
  </si>
  <si>
    <t xml:space="preserve">               TERM DEPOSIT A/C</t>
  </si>
  <si>
    <t xml:space="preserve">         d) In Term Deposit with Union Bank of India</t>
  </si>
  <si>
    <t xml:space="preserve">            iv) In Term Deposit with Union Bank of India</t>
  </si>
  <si>
    <t xml:space="preserve">                iv) In Term Deposit with Union Bank of India</t>
  </si>
  <si>
    <t xml:space="preserve">                                                 Term deposit with Union Bank of India</t>
  </si>
  <si>
    <t>We have prepared the Financial Statement of  Compensatory  Afforestation  Fund  Mangement  and Planning Authority (CAMPA) for the Financial Year 2013-14 , Which comprise the Balance Sheet as at 31st March 2014 , &amp; the "Statement of Income  and Expenditure" for the year ended 31st March 2014 and the "Receipt and Payments Accounts"  for the year ended  31st March  2014,  and a summary of significant accounting policies and other explanatory information.</t>
  </si>
  <si>
    <t xml:space="preserve">             i) In case of the Balance Sheet, of the state of affairs of  CAMPA as at 31st March 2014.</t>
  </si>
  <si>
    <t xml:space="preserve"> ii) In case of the Statement of Income and Expenditure, of the surplus for the period ended                                                 on  31st March 2014.</t>
  </si>
  <si>
    <t xml:space="preserve">            iii) In case of the Receipts and payments Account for the period ended on 31st March 2014.</t>
  </si>
  <si>
    <t>AS AT 31.03.2014</t>
  </si>
  <si>
    <t>SCHEDULE FORMING PART OF BALANCE SHEET AS AT 31ST MARCH 2014                                                                              (Amount- Rs.)</t>
  </si>
  <si>
    <r>
      <t xml:space="preserve">Less:- </t>
    </r>
    <r>
      <rPr>
        <sz val="10"/>
        <color theme="1"/>
        <rFont val="Cambria"/>
        <family val="1"/>
        <scheme val="major"/>
      </rPr>
      <t>Adjustment of DFO's Expenditure during the F.Y. 2010-11 &amp; 2011-12</t>
    </r>
  </si>
  <si>
    <r>
      <rPr>
        <b/>
        <sz val="10"/>
        <color theme="1"/>
        <rFont val="Cambria"/>
        <family val="1"/>
        <scheme val="major"/>
      </rPr>
      <t xml:space="preserve"> Less:-</t>
    </r>
    <r>
      <rPr>
        <sz val="10"/>
        <color theme="1"/>
        <rFont val="Cambria"/>
        <family val="1"/>
        <scheme val="major"/>
      </rPr>
      <t xml:space="preserve"> Adjustment of Interest Earned during the year 2010-11 &amp; 2011-12</t>
    </r>
  </si>
  <si>
    <t>CAMPA HEAD OFFICE EXPENSES</t>
  </si>
  <si>
    <t>SUNDARBAN TIGER RESERVE</t>
  </si>
  <si>
    <t>JHARGRAM DIVISION</t>
  </si>
  <si>
    <t>HOWRAH DIVISION</t>
  </si>
  <si>
    <t>JHARGRAM FORESTRY TRAINING CENTRE</t>
  </si>
  <si>
    <t>BUXA TIGER RESERVE(WEST)</t>
  </si>
  <si>
    <t>BUXA TIGER RESERVE(EAST)</t>
  </si>
  <si>
    <t>WILDLIFE I</t>
  </si>
  <si>
    <t>KURSEONG SOIL CONSERVATION DIVISION</t>
  </si>
  <si>
    <t>WILDLIFE-II</t>
  </si>
  <si>
    <t>PURBA MEDINIPUR DIVISION</t>
  </si>
  <si>
    <t>KHARAGPUR DIVISION</t>
  </si>
  <si>
    <t>KALIMPONG SOIL CONSERVATION</t>
  </si>
  <si>
    <t>DARJEELING FOREST DIVISION</t>
  </si>
  <si>
    <t>BIRBHUM DIVISION</t>
  </si>
  <si>
    <t>PURULIA DIVISION</t>
  </si>
  <si>
    <t>KANGSABATI SOUTH</t>
  </si>
  <si>
    <t>KANGSABATI NORTH</t>
  </si>
  <si>
    <t>MEDINIPUR DIVISION</t>
  </si>
  <si>
    <t>RUPNARAYAN DIVISION</t>
  </si>
  <si>
    <t>WILDLIFE III</t>
  </si>
  <si>
    <t>PANCHET DIVISION</t>
  </si>
  <si>
    <t>BANKURA SOUTH</t>
  </si>
  <si>
    <t>BANKURA NORTH</t>
  </si>
  <si>
    <t>KURSEONG DIVISION</t>
  </si>
  <si>
    <t>F.Y.2013-14</t>
  </si>
  <si>
    <t>Total</t>
  </si>
  <si>
    <t>Pay &amp; other Allowances</t>
  </si>
  <si>
    <t>Other Miscellaneous Activities</t>
  </si>
  <si>
    <t>Research Activities &amp; studies</t>
  </si>
  <si>
    <t>Establishment of parks &amp; Gardens</t>
  </si>
  <si>
    <t>Wildlife Activities</t>
  </si>
  <si>
    <t>Construction Activities</t>
  </si>
  <si>
    <t>Modern Nurseries,Establishment of orchidarium &amp; Arboratum,Entry point Activities-All type</t>
  </si>
  <si>
    <t>CAT PLAN</t>
  </si>
  <si>
    <t>Compensatory Afforestation-plantation Activity</t>
  </si>
  <si>
    <t>DFO'S</t>
  </si>
  <si>
    <t>NO</t>
  </si>
  <si>
    <t>Annexure:- "A"</t>
  </si>
  <si>
    <t xml:space="preserve">           Annexure:- "B"</t>
  </si>
  <si>
    <t xml:space="preserve">                i) In Savings A/c with Union Bank</t>
  </si>
  <si>
    <t>BALANCE SHEET AS AT 31ST MARCH 2014</t>
  </si>
  <si>
    <t>INCOME AND EXPENDITURE ACCOUNT FOR THE YEAR ENDED 31ST MARCH 2014</t>
  </si>
  <si>
    <t>Utilisation of Grants in Aid (Annexure- A)</t>
  </si>
  <si>
    <t xml:space="preserve">             Utilisation of Grants in Aid (Annexure - A)</t>
  </si>
  <si>
    <t>STATEMENT SHOWING AMOUNT OF INTEREST EARNED DURING F.Y. 2013-2014</t>
  </si>
  <si>
    <t>NAME OF DFO</t>
  </si>
  <si>
    <t>AMOUNT OF EXPENDITURE</t>
  </si>
  <si>
    <t>DARJEELING TERITORIAL DIVISION</t>
  </si>
  <si>
    <t>KURSEONG SOIL CONSERVATION</t>
  </si>
  <si>
    <t>JALPAIGURI DIVISION</t>
  </si>
  <si>
    <t>KALIMPONG FOREST DIVISION</t>
  </si>
  <si>
    <t>BUXA TIGER RESERVE EAST</t>
  </si>
  <si>
    <t>BUXA TIGER RESERVE WEST</t>
  </si>
  <si>
    <t>INTEREST</t>
  </si>
  <si>
    <t>CLOSING BALANCE AS ON 31.03.14</t>
  </si>
  <si>
    <t>FUND REFUNDED BY DFO'S</t>
  </si>
  <si>
    <t>BANK CHARGES</t>
  </si>
  <si>
    <t xml:space="preserve">        a) Amount Remitted to DFOs (Annexure - "C")</t>
  </si>
  <si>
    <t xml:space="preserve">          6. Security Deposit (Annexure- "C")</t>
  </si>
  <si>
    <t xml:space="preserve">                        c) CAMPA Funds Advanced to DFO'S - Balance lying as on Year End (Annexure- "C")</t>
  </si>
  <si>
    <t>SUMMARY OF EXPENSES FOR F.Y. 2013-14 FOR ADJUSTING OPENING BALANCES AS NET (UTILISATION OF GRANTS IN AID)</t>
  </si>
  <si>
    <r>
      <rPr>
        <b/>
        <i/>
        <sz val="12"/>
        <color theme="1"/>
        <rFont val="Cambria"/>
        <family val="1"/>
        <scheme val="major"/>
      </rPr>
      <t xml:space="preserve">  </t>
    </r>
    <r>
      <rPr>
        <b/>
        <i/>
        <u/>
        <sz val="12"/>
        <color theme="1"/>
        <rFont val="Cambria"/>
        <family val="1"/>
        <scheme val="major"/>
      </rPr>
      <t>VI. Amount Refunded by DFO's(Annexure-"C")</t>
    </r>
  </si>
  <si>
    <t xml:space="preserve">STATEMENT SHOWING AMOUNT OF FUND DISTRIBUTION TO AND EXPENSES INCURRED BY DFO'S AND INTEREST EARNED </t>
  </si>
  <si>
    <t>(ANNEXURE- "C")</t>
  </si>
  <si>
    <r>
      <rPr>
        <b/>
        <sz val="10"/>
        <color theme="1"/>
        <rFont val="Cambria"/>
        <family val="1"/>
        <scheme val="major"/>
      </rPr>
      <t xml:space="preserve"> Add:</t>
    </r>
    <r>
      <rPr>
        <sz val="10"/>
        <color theme="1"/>
        <rFont val="Cambria"/>
        <family val="1"/>
        <scheme val="major"/>
      </rPr>
      <t>- Fund Refunded by DFO's</t>
    </r>
  </si>
  <si>
    <t>FUND TRANSFERD TO CAPITAL</t>
  </si>
  <si>
    <t>24 PARGANAS SOUTH DIVISION</t>
  </si>
  <si>
    <t>BANKURA NORTH DIVISION</t>
  </si>
  <si>
    <t>BANKURA SOUTH DIVISION</t>
  </si>
  <si>
    <t>KANGSABATI NORTH DIVISION</t>
  </si>
  <si>
    <t>KANGSABATI SOUTH DIVISION</t>
  </si>
  <si>
    <t>WILDLIFE-II DIVISION</t>
  </si>
  <si>
    <t>WILDLIFE-HQ DIVISION</t>
  </si>
  <si>
    <t>MONITORING NORTH DIVISION</t>
  </si>
  <si>
    <t>WILDLIFE -I DIVISION</t>
  </si>
  <si>
    <t>WILDLIFE -III DIVISION</t>
  </si>
  <si>
    <t>WILDLIFE CIECLE NORTH DIVISION</t>
  </si>
  <si>
    <r>
      <rPr>
        <b/>
        <i/>
        <sz val="11"/>
        <color theme="1"/>
        <rFont val="Cambria"/>
        <family val="1"/>
        <scheme val="major"/>
      </rPr>
      <t xml:space="preserve">                         </t>
    </r>
    <r>
      <rPr>
        <b/>
        <i/>
        <u/>
        <sz val="11"/>
        <color theme="1"/>
        <rFont val="Cambria"/>
        <family val="1"/>
        <scheme val="major"/>
      </rPr>
      <t xml:space="preserve"> TOTAL</t>
    </r>
  </si>
  <si>
    <t xml:space="preserve">       b) Other Entities engaged in activities/objectives similar to that of the Entity</t>
  </si>
  <si>
    <r>
      <t xml:space="preserve">                              </t>
    </r>
    <r>
      <rPr>
        <b/>
        <sz val="11"/>
        <color theme="1"/>
        <rFont val="Cambria"/>
        <family val="1"/>
        <scheme val="major"/>
      </rPr>
      <t xml:space="preserve"> Add:-</t>
    </r>
    <r>
      <rPr>
        <sz val="11"/>
        <color theme="1"/>
        <rFont val="Cambria"/>
        <family val="1"/>
        <scheme val="major"/>
      </rPr>
      <t xml:space="preserve"> Interest earned at DFO's included above (Annexure- "C")</t>
    </r>
  </si>
  <si>
    <t>3. Interest Earned during the year have been transferred under General Reserve , as generated out of Funds lying with Bank in unutilised status.</t>
  </si>
  <si>
    <r>
      <rPr>
        <b/>
        <i/>
        <sz val="12"/>
        <color theme="1"/>
        <rFont val="Cambria"/>
        <family val="1"/>
        <scheme val="major"/>
      </rPr>
      <t xml:space="preserve">  </t>
    </r>
    <r>
      <rPr>
        <b/>
        <i/>
        <u/>
        <sz val="12"/>
        <color theme="1"/>
        <rFont val="Cambria"/>
        <family val="1"/>
        <scheme val="major"/>
      </rPr>
      <t>VII. Recovery by Expenditure (Annexure-"A")</t>
    </r>
  </si>
  <si>
    <t>5. Schedule 1 to 25 are annexed to and form an integral part of the Balance Sheet as at 31.03.2014 and the Income  and Expenditure Account for the year ended on that date.</t>
  </si>
  <si>
    <t xml:space="preserve">                                                                                                                  RECEIPTS AND PAYMENTS FOR THE PERIOD / YEAR ENDED 31ST MARCH 2014                                                               (Amount- Rs.)</t>
  </si>
  <si>
    <t>VIII. Others</t>
  </si>
  <si>
    <r>
      <rPr>
        <b/>
        <i/>
        <sz val="11"/>
        <color theme="1"/>
        <rFont val="Cambria"/>
        <family val="1"/>
        <scheme val="major"/>
      </rPr>
      <t xml:space="preserve">   </t>
    </r>
    <r>
      <rPr>
        <b/>
        <i/>
        <u/>
        <sz val="11"/>
        <color theme="1"/>
        <rFont val="Cambria"/>
        <family val="1"/>
        <scheme val="major"/>
      </rPr>
      <t>IX. Closing Balances(Bank Overdraft)</t>
    </r>
  </si>
  <si>
    <t>Particulars</t>
  </si>
  <si>
    <t xml:space="preserve">Details </t>
  </si>
  <si>
    <t>Amount (Rs)</t>
  </si>
  <si>
    <t>Balance as per Books</t>
  </si>
  <si>
    <t>Balance as per Bank Pass Book</t>
  </si>
  <si>
    <t xml:space="preserve">                          d) Others - Interest Earned by DFO's</t>
  </si>
  <si>
    <r>
      <rPr>
        <b/>
        <sz val="11"/>
        <color theme="1"/>
        <rFont val="Cambria"/>
        <family val="1"/>
        <scheme val="major"/>
      </rPr>
      <t xml:space="preserve">              </t>
    </r>
    <r>
      <rPr>
        <b/>
        <u/>
        <sz val="11"/>
        <color theme="1"/>
        <rFont val="Cambria"/>
        <family val="1"/>
        <scheme val="major"/>
      </rPr>
      <t>4) Interest on Debtors and Other Receivables</t>
    </r>
  </si>
  <si>
    <r>
      <rPr>
        <b/>
        <sz val="11"/>
        <color theme="1"/>
        <rFont val="Cambria"/>
        <family val="1"/>
        <scheme val="major"/>
      </rPr>
      <t>Add:-</t>
    </r>
    <r>
      <rPr>
        <sz val="11"/>
        <color theme="1"/>
        <rFont val="Cambria"/>
        <family val="1"/>
        <scheme val="major"/>
      </rPr>
      <t xml:space="preserve"> Savings and Term Deposit Interest earned (Annexure -B &amp; C)</t>
    </r>
  </si>
  <si>
    <t>SECURITY DEPOSIT RECEIVED</t>
  </si>
  <si>
    <t xml:space="preserve">                                                  Union Bank Of India (Annexure - "D")</t>
  </si>
  <si>
    <t>(ANNEXURE- "D")</t>
  </si>
  <si>
    <t>2. Expenditures incurred by DFO's have been taken and considerd in books of accounts on the basis of Fund Utilisation Certificates (Form GFR- 19A) issued and matched with available Form 14 i.e. Expenditure Abstract and Bank Statement provided by DFO's.</t>
  </si>
  <si>
    <t>4. The amount of Rs 3,79,527 received from DFO of Buxa Tiger Reserve East in respect of old project, as informed, has been transferred to Capital fund i.e. Adhoc CAMPA.</t>
  </si>
  <si>
    <r>
      <t xml:space="preserve">                              </t>
    </r>
    <r>
      <rPr>
        <b/>
        <sz val="11"/>
        <color theme="1"/>
        <rFont val="Cambria"/>
        <family val="1"/>
        <scheme val="major"/>
      </rPr>
      <t xml:space="preserve"> Add:-</t>
    </r>
    <r>
      <rPr>
        <sz val="11"/>
        <color theme="1"/>
        <rFont val="Cambria"/>
        <family val="1"/>
        <scheme val="major"/>
      </rPr>
      <t xml:space="preserve"> Security Deposit received by DFO's (Annexure- "C")</t>
    </r>
  </si>
  <si>
    <t>Add:- Cheque issued to Wildlife-I (Darjeeling) vide cheque no-098087 dated- 27/03/14 but not cleared during F.Y. 2013-14</t>
  </si>
  <si>
    <t>1. The amount of expenses of Rs 5,27,862.00 incurred by CAMPA head office and the amount of RS. 2,83,16,486.00 spent by DFO's towards CAMPA Project during F.Y. 2013-14 has been adjusted with Capital Fund i.e. Adhoc CAMPA to get the actual position of remaining fund (Annexure-A).</t>
  </si>
  <si>
    <t>Interest Earned at CAMPA Head Office</t>
  </si>
  <si>
    <t>Interest Earned at DFO's Level (Annexure- "C")</t>
  </si>
  <si>
    <t>Bank Reconciliation Statement of Union Bank Savings A/c as on 31.03.2014</t>
  </si>
  <si>
    <t>BALANCE OF OLD FUND</t>
  </si>
  <si>
    <t>BALANCE OF NEW FUND</t>
  </si>
  <si>
    <t>REFUND OUT OF OLD FUND</t>
  </si>
  <si>
    <t>EXPENDITURE OUT OF OLD FUND</t>
  </si>
  <si>
    <t>BALANCE OF TOTAL FUND</t>
  </si>
  <si>
    <t>AMOUNT DISTRIBUTED</t>
  </si>
  <si>
    <t>OPENING BALANCE OF OLD FUND AS ON 01.04.13</t>
  </si>
  <si>
    <t xml:space="preserve">                                                                                                                   A.P.C.C.F, CAMPA </t>
  </si>
  <si>
    <t xml:space="preserve">P.C.C.F, HOFF </t>
  </si>
  <si>
    <t xml:space="preserve">                                                                                                                                &amp; </t>
  </si>
  <si>
    <t>&amp;</t>
  </si>
  <si>
    <t xml:space="preserve">CHAIRMAN </t>
  </si>
  <si>
    <t xml:space="preserve"> EXECUTIVE COMMITTEE, </t>
  </si>
  <si>
    <t>CAMPA</t>
  </si>
  <si>
    <t xml:space="preserve">                                                                                                                   A.P.C.C.F, CAMPA                                                     P.C.C.F, HOFF </t>
  </si>
  <si>
    <t xml:space="preserve">                                                                                                                                &amp;                                                                                &amp;</t>
  </si>
  <si>
    <t xml:space="preserve"> A.P.C.C.F, CAMPA </t>
  </si>
  <si>
    <t xml:space="preserve">&amp; </t>
  </si>
  <si>
    <t>NODAL OFFICER, FCA</t>
  </si>
  <si>
    <t xml:space="preserve">CUM MEMBER SECRETARY </t>
  </si>
  <si>
    <t xml:space="preserve">EXECUTIVE COMMITTEE     </t>
  </si>
  <si>
    <t xml:space="preserve">For  R. SONTHALIA &amp; COMPANY    </t>
  </si>
  <si>
    <t>J. P. Mandholia</t>
  </si>
  <si>
    <t>Chartered Accountant</t>
  </si>
  <si>
    <t>Membership No :- 60927</t>
  </si>
  <si>
    <t>FRN No :- 320130E</t>
  </si>
  <si>
    <t xml:space="preserve">For  R. SONTHALIA &amp; COMPANY                                                                       </t>
  </si>
  <si>
    <t xml:space="preserve">For  R. SONTHALIA &amp; COMPANY     </t>
  </si>
  <si>
    <t xml:space="preserve">For  R. SONTHALIA &amp; COMPANY      </t>
  </si>
  <si>
    <t>J. P. Mandholia                                                                               NODAL OFFICER, FCA</t>
  </si>
  <si>
    <t>J. P. Mandholia                                                                              NODAL OFFICER, FCA</t>
  </si>
  <si>
    <t xml:space="preserve">J. P. Mandholia                                                                               NODAL OFFICER, FCA                                                   CHAIRMAN </t>
  </si>
  <si>
    <t xml:space="preserve">J. P. Mandholia                                              </t>
  </si>
  <si>
    <t xml:space="preserve">Chartered Accountant                                                          CUM MEMBER SECRETARY </t>
  </si>
  <si>
    <t xml:space="preserve">Membership No :- 60927                                                      EXECUTIVE COMMITTEE                 </t>
  </si>
  <si>
    <t>FRN No :- 320130E                                                                                      CAMPA</t>
  </si>
  <si>
    <t xml:space="preserve">Membership No :- 60927                                                       EXECUTIVE COMMITTEE                 </t>
  </si>
  <si>
    <t xml:space="preserve">Chartered Accountant                                                         CUM MEMBER SECRETARY                                  EXECUTIVE COMMITTEE, </t>
  </si>
  <si>
    <t>Membership No :- 60927                                                      EXECUTIVE COMMITTEE                                                     CAMPA</t>
  </si>
  <si>
    <t>FRN No :- 320130E                                                                                       CAMPA</t>
  </si>
  <si>
    <t xml:space="preserve">Membership No :- 60927                                                          </t>
  </si>
  <si>
    <t xml:space="preserve">FRN No :- 320130E                                                                               </t>
  </si>
  <si>
    <t xml:space="preserve">Chartered Accountant                                                                    </t>
  </si>
  <si>
    <t>Date :- 16th November, 2015.</t>
  </si>
  <si>
    <t>R. SONTHALIA &amp; COMPANY</t>
  </si>
  <si>
    <t>CHARTERED ACCOUNTANTS</t>
  </si>
  <si>
    <t>4, SYNAGOGUE STREET, 9TH FLOOR, KOLKATA - 700 001.</t>
  </si>
  <si>
    <t>Mobile No.:  9903364020    E-mail : jpmandholia@gmail.com</t>
  </si>
  <si>
    <t>STATUTORY AUDIT REPORT</t>
  </si>
  <si>
    <t>Fixed Assets are stated at cost of acquisition inclusive of inward freight, duties and taxes, incidental and direct expenses related to acquisition. In respect of project involving construction, related pre- operational expenses      (Including Interest on Loan for Specific Project prior to it's completion) from part of the value of the assets capitalised.</t>
  </si>
</sst>
</file>

<file path=xl/styles.xml><?xml version="1.0" encoding="utf-8"?>
<styleSheet xmlns="http://schemas.openxmlformats.org/spreadsheetml/2006/main">
  <numFmts count="2">
    <numFmt numFmtId="43" formatCode="_ * #,##0.00_ ;_ * \-#,##0.00_ ;_ * &quot;-&quot;??_ ;_ @_ "/>
    <numFmt numFmtId="164" formatCode="#,##0.00_ ;\-#,##0.00\ "/>
  </numFmts>
  <fonts count="26">
    <font>
      <sz val="11"/>
      <color theme="1"/>
      <name val="Calibri"/>
      <family val="2"/>
      <scheme val="minor"/>
    </font>
    <font>
      <sz val="11"/>
      <color theme="1"/>
      <name val="Calibri"/>
      <family val="2"/>
      <scheme val="minor"/>
    </font>
    <font>
      <b/>
      <i/>
      <u/>
      <sz val="14"/>
      <color theme="1"/>
      <name val="Cambria"/>
      <family val="1"/>
      <scheme val="major"/>
    </font>
    <font>
      <sz val="11"/>
      <color theme="1"/>
      <name val="Cambria"/>
      <family val="1"/>
      <scheme val="major"/>
    </font>
    <font>
      <b/>
      <sz val="11"/>
      <color theme="1"/>
      <name val="Cambria"/>
      <family val="1"/>
      <scheme val="major"/>
    </font>
    <font>
      <b/>
      <sz val="12"/>
      <color theme="1"/>
      <name val="Cambria"/>
      <family val="1"/>
      <scheme val="major"/>
    </font>
    <font>
      <b/>
      <u/>
      <sz val="12"/>
      <color theme="1"/>
      <name val="Cambria"/>
      <family val="1"/>
      <scheme val="major"/>
    </font>
    <font>
      <sz val="12"/>
      <color theme="1"/>
      <name val="Cambria"/>
      <family val="1"/>
      <scheme val="major"/>
    </font>
    <font>
      <b/>
      <u/>
      <sz val="11"/>
      <color theme="1"/>
      <name val="Cambria"/>
      <family val="1"/>
      <scheme val="major"/>
    </font>
    <font>
      <b/>
      <i/>
      <u/>
      <sz val="12"/>
      <color theme="1"/>
      <name val="Cambria"/>
      <family val="1"/>
      <scheme val="major"/>
    </font>
    <font>
      <b/>
      <i/>
      <sz val="12"/>
      <color theme="1"/>
      <name val="Cambria"/>
      <family val="1"/>
      <scheme val="major"/>
    </font>
    <font>
      <b/>
      <i/>
      <sz val="14"/>
      <color theme="1"/>
      <name val="Cambria"/>
      <family val="1"/>
      <scheme val="major"/>
    </font>
    <font>
      <b/>
      <i/>
      <sz val="11"/>
      <color theme="1"/>
      <name val="Cambria"/>
      <family val="1"/>
      <scheme val="major"/>
    </font>
    <font>
      <b/>
      <i/>
      <u/>
      <sz val="11"/>
      <color theme="1"/>
      <name val="Cambria"/>
      <family val="1"/>
      <scheme val="major"/>
    </font>
    <font>
      <i/>
      <sz val="11"/>
      <color theme="1"/>
      <name val="Cambria"/>
      <family val="1"/>
      <scheme val="major"/>
    </font>
    <font>
      <b/>
      <i/>
      <sz val="10"/>
      <color theme="1"/>
      <name val="Cambria"/>
      <family val="1"/>
      <scheme val="major"/>
    </font>
    <font>
      <b/>
      <i/>
      <u/>
      <sz val="10"/>
      <color theme="1"/>
      <name val="Cambria"/>
      <family val="1"/>
      <scheme val="major"/>
    </font>
    <font>
      <sz val="10"/>
      <color theme="1"/>
      <name val="Cambria"/>
      <family val="1"/>
      <scheme val="major"/>
    </font>
    <font>
      <b/>
      <sz val="10"/>
      <color theme="1"/>
      <name val="Cambria"/>
      <family val="1"/>
      <scheme val="major"/>
    </font>
    <font>
      <b/>
      <i/>
      <u/>
      <sz val="10.5"/>
      <color theme="1"/>
      <name val="Cambria"/>
      <family val="1"/>
      <scheme val="major"/>
    </font>
    <font>
      <sz val="11"/>
      <name val="Cambria"/>
      <family val="1"/>
      <scheme val="major"/>
    </font>
    <font>
      <sz val="11"/>
      <color theme="1" tint="4.9989318521683403E-2"/>
      <name val="Cambria"/>
      <family val="1"/>
      <scheme val="major"/>
    </font>
    <font>
      <b/>
      <i/>
      <sz val="9"/>
      <color theme="1"/>
      <name val="Cambria"/>
      <family val="1"/>
      <scheme val="major"/>
    </font>
    <font>
      <sz val="16"/>
      <color theme="1"/>
      <name val="Arial Black"/>
      <family val="2"/>
    </font>
    <font>
      <sz val="11"/>
      <color theme="1"/>
      <name val="Book Antiqua"/>
      <family val="1"/>
    </font>
    <font>
      <sz val="10"/>
      <color theme="1"/>
      <name val="Book Antiqua"/>
      <family val="1"/>
    </font>
  </fonts>
  <fills count="2">
    <fill>
      <patternFill patternType="none"/>
    </fill>
    <fill>
      <patternFill patternType="gray125"/>
    </fill>
  </fills>
  <borders count="5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57">
    <xf numFmtId="0" fontId="0" fillId="0" borderId="0" xfId="0"/>
    <xf numFmtId="0" fontId="2" fillId="0" borderId="0" xfId="0" applyFont="1"/>
    <xf numFmtId="0" fontId="3" fillId="0" borderId="0" xfId="0" applyFont="1"/>
    <xf numFmtId="0" fontId="4" fillId="0" borderId="0" xfId="0" applyFont="1" applyBorder="1" applyAlignment="1"/>
    <xf numFmtId="0" fontId="3" fillId="0" borderId="0" xfId="0" applyFont="1" applyBorder="1"/>
    <xf numFmtId="43" fontId="3" fillId="0" borderId="10" xfId="1" applyFont="1" applyBorder="1"/>
    <xf numFmtId="43" fontId="3" fillId="0" borderId="7" xfId="1" applyFont="1" applyBorder="1"/>
    <xf numFmtId="0" fontId="3" fillId="0" borderId="8" xfId="0" applyFont="1" applyBorder="1"/>
    <xf numFmtId="43" fontId="3" fillId="0" borderId="11" xfId="1" applyFont="1" applyBorder="1"/>
    <xf numFmtId="43" fontId="3" fillId="0" borderId="8" xfId="1" applyFont="1" applyBorder="1"/>
    <xf numFmtId="0" fontId="3" fillId="0" borderId="11" xfId="0" applyFont="1" applyBorder="1" applyAlignment="1"/>
    <xf numFmtId="0" fontId="3" fillId="0" borderId="11" xfId="0" applyFont="1" applyBorder="1"/>
    <xf numFmtId="0" fontId="3" fillId="0" borderId="8" xfId="0" applyFont="1" applyFill="1" applyBorder="1" applyAlignment="1">
      <alignment vertical="center"/>
    </xf>
    <xf numFmtId="0" fontId="3" fillId="0" borderId="8" xfId="0" applyFont="1" applyBorder="1" applyAlignment="1">
      <alignment horizontal="left" wrapText="1" indent="3"/>
    </xf>
    <xf numFmtId="0" fontId="7" fillId="0" borderId="11" xfId="0" applyFont="1" applyFill="1" applyBorder="1"/>
    <xf numFmtId="0" fontId="8" fillId="0" borderId="8" xfId="0" applyFont="1" applyBorder="1"/>
    <xf numFmtId="0" fontId="3" fillId="0" borderId="11" xfId="0" applyFont="1" applyFill="1" applyBorder="1" applyAlignment="1">
      <alignment vertical="center"/>
    </xf>
    <xf numFmtId="43" fontId="3" fillId="0" borderId="9" xfId="1" applyFont="1" applyBorder="1"/>
    <xf numFmtId="0" fontId="3" fillId="0" borderId="3" xfId="0" applyFont="1" applyFill="1" applyBorder="1" applyAlignment="1">
      <alignment vertical="center"/>
    </xf>
    <xf numFmtId="43" fontId="3" fillId="0" borderId="3" xfId="1" applyFont="1" applyBorder="1"/>
    <xf numFmtId="43" fontId="4" fillId="0" borderId="6" xfId="0" applyNumberFormat="1" applyFont="1" applyBorder="1"/>
    <xf numFmtId="43" fontId="3" fillId="0" borderId="0" xfId="0" applyNumberFormat="1" applyFont="1" applyBorder="1"/>
    <xf numFmtId="0" fontId="6" fillId="0" borderId="0" xfId="0" applyFont="1" applyBorder="1"/>
    <xf numFmtId="0" fontId="3" fillId="0" borderId="0" xfId="0" applyFont="1" applyBorder="1" applyAlignment="1">
      <alignment horizontal="left" wrapText="1" indent="6"/>
    </xf>
    <xf numFmtId="0" fontId="3" fillId="0" borderId="0" xfId="0" applyFont="1" applyBorder="1" applyAlignment="1"/>
    <xf numFmtId="0" fontId="3" fillId="0" borderId="0" xfId="0" applyFont="1" applyBorder="1" applyAlignment="1">
      <alignment horizontal="left" indent="5"/>
    </xf>
    <xf numFmtId="0" fontId="3" fillId="0" borderId="0" xfId="0" applyFont="1" applyBorder="1" applyAlignment="1">
      <alignment horizontal="left" indent="3"/>
    </xf>
    <xf numFmtId="0" fontId="7" fillId="0" borderId="0" xfId="0" applyFont="1" applyBorder="1"/>
    <xf numFmtId="0" fontId="3" fillId="0" borderId="0" xfId="0" applyFont="1" applyBorder="1" applyAlignment="1">
      <alignment horizontal="left" wrapText="1" indent="3"/>
    </xf>
    <xf numFmtId="0" fontId="3" fillId="0" borderId="0" xfId="0" applyFont="1" applyBorder="1" applyAlignment="1">
      <alignment horizontal="left" indent="1"/>
    </xf>
    <xf numFmtId="0" fontId="3" fillId="0" borderId="0" xfId="0" applyFont="1" applyBorder="1" applyAlignment="1">
      <alignment horizontal="left"/>
    </xf>
    <xf numFmtId="0" fontId="2" fillId="0" borderId="0" xfId="0" applyFont="1" applyBorder="1"/>
    <xf numFmtId="0" fontId="2" fillId="0" borderId="0" xfId="0" applyFont="1" applyBorder="1" applyAlignment="1">
      <alignment horizontal="left" indent="2"/>
    </xf>
    <xf numFmtId="0" fontId="8" fillId="0" borderId="0" xfId="0" applyFont="1" applyAlignment="1">
      <alignment horizontal="center" vertical="center"/>
    </xf>
    <xf numFmtId="0" fontId="4" fillId="0" borderId="7" xfId="0" applyFont="1" applyBorder="1" applyAlignment="1">
      <alignment horizontal="center" vertical="center"/>
    </xf>
    <xf numFmtId="0" fontId="3" fillId="0" borderId="7" xfId="0" applyFont="1" applyBorder="1"/>
    <xf numFmtId="43" fontId="7" fillId="0" borderId="11" xfId="1" applyFont="1" applyBorder="1" applyAlignment="1">
      <alignment horizontal="right"/>
    </xf>
    <xf numFmtId="0" fontId="3" fillId="0" borderId="8" xfId="0" applyFont="1" applyFill="1" applyBorder="1"/>
    <xf numFmtId="0" fontId="3" fillId="0" borderId="9" xfId="0" applyFont="1" applyFill="1" applyBorder="1"/>
    <xf numFmtId="43" fontId="4" fillId="0" borderId="9" xfId="1" applyFont="1" applyBorder="1"/>
    <xf numFmtId="0" fontId="3" fillId="0" borderId="9" xfId="0" applyFont="1" applyBorder="1"/>
    <xf numFmtId="0" fontId="6" fillId="0" borderId="1" xfId="0" applyFont="1" applyBorder="1" applyAlignment="1">
      <alignment horizontal="center" vertical="center"/>
    </xf>
    <xf numFmtId="0" fontId="6" fillId="0" borderId="6" xfId="0" applyFont="1" applyBorder="1"/>
    <xf numFmtId="0" fontId="4" fillId="0" borderId="13" xfId="0" applyFont="1" applyBorder="1" applyAlignment="1">
      <alignment horizontal="center" vertical="center"/>
    </xf>
    <xf numFmtId="0" fontId="8" fillId="0" borderId="0" xfId="0" applyFont="1" applyBorder="1" applyAlignment="1">
      <alignment vertical="top"/>
    </xf>
    <xf numFmtId="0" fontId="8" fillId="0" borderId="13" xfId="0" applyFont="1" applyBorder="1" applyAlignment="1">
      <alignment horizontal="left"/>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xf numFmtId="43" fontId="3" fillId="0" borderId="8" xfId="1" applyFont="1" applyBorder="1" applyAlignment="1">
      <alignment horizontal="center" vertical="center"/>
    </xf>
    <xf numFmtId="43" fontId="3" fillId="0" borderId="11" xfId="1" applyFont="1" applyBorder="1" applyAlignment="1">
      <alignment horizontal="center" vertical="center"/>
    </xf>
    <xf numFmtId="0" fontId="3" fillId="0" borderId="12" xfId="0" applyFont="1" applyBorder="1"/>
    <xf numFmtId="0" fontId="8" fillId="0" borderId="12" xfId="0" applyFont="1" applyBorder="1"/>
    <xf numFmtId="0" fontId="3" fillId="0" borderId="1" xfId="0" applyFont="1" applyBorder="1"/>
    <xf numFmtId="43" fontId="3" fillId="0" borderId="9" xfId="1" applyFont="1" applyBorder="1" applyAlignment="1">
      <alignment horizontal="center" vertical="center"/>
    </xf>
    <xf numFmtId="43" fontId="3" fillId="0" borderId="3" xfId="1" applyFont="1" applyBorder="1" applyAlignment="1">
      <alignment horizontal="center" vertical="center"/>
    </xf>
    <xf numFmtId="43" fontId="3" fillId="0" borderId="10" xfId="1" applyFont="1" applyBorder="1" applyAlignment="1">
      <alignment horizontal="center" vertical="center"/>
    </xf>
    <xf numFmtId="43" fontId="3" fillId="0" borderId="26" xfId="1" applyFont="1" applyBorder="1" applyAlignment="1">
      <alignment horizontal="center" vertical="center"/>
    </xf>
    <xf numFmtId="43" fontId="3" fillId="0" borderId="16" xfId="1" applyFont="1" applyBorder="1" applyAlignment="1">
      <alignment horizontal="center" vertical="center"/>
    </xf>
    <xf numFmtId="43" fontId="3" fillId="0" borderId="17" xfId="1" applyFont="1" applyBorder="1" applyAlignment="1">
      <alignment horizontal="center" vertical="center"/>
    </xf>
    <xf numFmtId="43" fontId="3" fillId="0" borderId="14" xfId="1" applyFont="1" applyBorder="1" applyAlignment="1">
      <alignment horizontal="center" vertical="center"/>
    </xf>
    <xf numFmtId="43" fontId="3" fillId="0" borderId="6" xfId="1"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43" fontId="3" fillId="0" borderId="27" xfId="1" applyFont="1" applyBorder="1" applyAlignment="1">
      <alignment horizontal="center" vertical="center"/>
    </xf>
    <xf numFmtId="0" fontId="8" fillId="0" borderId="7" xfId="0" applyFont="1" applyBorder="1"/>
    <xf numFmtId="0" fontId="3" fillId="0" borderId="10" xfId="0" applyFont="1" applyBorder="1"/>
    <xf numFmtId="0" fontId="3" fillId="0" borderId="8" xfId="0" applyFont="1" applyBorder="1" applyAlignment="1">
      <alignment horizontal="center" vertical="top"/>
    </xf>
    <xf numFmtId="43" fontId="3" fillId="0" borderId="26" xfId="1" applyFont="1" applyBorder="1"/>
    <xf numFmtId="0" fontId="3" fillId="0" borderId="0" xfId="0" applyFont="1" applyAlignment="1">
      <alignment horizontal="left"/>
    </xf>
    <xf numFmtId="0" fontId="8" fillId="0" borderId="13" xfId="0" applyFont="1" applyBorder="1"/>
    <xf numFmtId="43" fontId="3" fillId="0" borderId="14" xfId="0" applyNumberFormat="1" applyFont="1" applyBorder="1"/>
    <xf numFmtId="43" fontId="3" fillId="0" borderId="6" xfId="0" applyNumberFormat="1" applyFont="1" applyBorder="1"/>
    <xf numFmtId="43" fontId="3" fillId="0" borderId="16" xfId="1" applyFont="1" applyBorder="1"/>
    <xf numFmtId="43" fontId="3" fillId="0" borderId="6" xfId="1" applyFont="1" applyBorder="1"/>
    <xf numFmtId="0" fontId="3" fillId="0" borderId="13" xfId="0" applyFont="1" applyBorder="1"/>
    <xf numFmtId="43" fontId="3" fillId="0" borderId="1" xfId="1" applyFont="1" applyBorder="1"/>
    <xf numFmtId="0" fontId="8" fillId="0" borderId="12" xfId="0" applyFont="1" applyBorder="1" applyAlignment="1">
      <alignment horizontal="left" vertical="top"/>
    </xf>
    <xf numFmtId="0" fontId="3" fillId="0" borderId="12" xfId="0" applyFont="1" applyBorder="1" applyAlignment="1">
      <alignment horizontal="center"/>
    </xf>
    <xf numFmtId="0" fontId="8" fillId="0" borderId="12" xfId="0" applyFont="1" applyBorder="1" applyAlignment="1">
      <alignment horizontal="left" indent="3"/>
    </xf>
    <xf numFmtId="0" fontId="8" fillId="0" borderId="1" xfId="0" applyFont="1" applyBorder="1"/>
    <xf numFmtId="0" fontId="3" fillId="0" borderId="6" xfId="0" applyFont="1" applyBorder="1"/>
    <xf numFmtId="0" fontId="4" fillId="0" borderId="6" xfId="0" applyFont="1" applyBorder="1"/>
    <xf numFmtId="0" fontId="4" fillId="0" borderId="0" xfId="0" applyFont="1" applyBorder="1" applyAlignment="1">
      <alignment vertical="top"/>
    </xf>
    <xf numFmtId="0" fontId="4" fillId="0" borderId="0" xfId="0" applyFont="1" applyBorder="1" applyAlignment="1">
      <alignment vertical="center"/>
    </xf>
    <xf numFmtId="0" fontId="7" fillId="0" borderId="12" xfId="0" applyFont="1" applyBorder="1"/>
    <xf numFmtId="43" fontId="3" fillId="0" borderId="7" xfId="1" applyFont="1" applyBorder="1" applyAlignment="1">
      <alignment horizontal="center" vertical="center"/>
    </xf>
    <xf numFmtId="0" fontId="3" fillId="0" borderId="0" xfId="0" applyFont="1" applyAlignment="1"/>
    <xf numFmtId="0" fontId="6" fillId="0" borderId="12" xfId="0" applyFont="1" applyBorder="1"/>
    <xf numFmtId="0" fontId="7" fillId="0" borderId="12" xfId="0" applyFont="1" applyFill="1" applyBorder="1"/>
    <xf numFmtId="0" fontId="3" fillId="0" borderId="12" xfId="0" applyFont="1" applyFill="1" applyBorder="1"/>
    <xf numFmtId="0" fontId="3" fillId="0" borderId="8" xfId="0" applyFont="1" applyBorder="1" applyAlignment="1">
      <alignment vertical="top"/>
    </xf>
    <xf numFmtId="0" fontId="4" fillId="0" borderId="8" xfId="0" applyFont="1" applyFill="1" applyBorder="1"/>
    <xf numFmtId="43" fontId="3" fillId="0" borderId="0" xfId="1" applyFont="1" applyBorder="1" applyAlignment="1">
      <alignment horizontal="center" vertical="center"/>
    </xf>
    <xf numFmtId="0" fontId="3" fillId="0" borderId="6" xfId="0" applyFont="1" applyBorder="1" applyAlignment="1"/>
    <xf numFmtId="0" fontId="3" fillId="0" borderId="20" xfId="0" applyFont="1" applyBorder="1" applyAlignment="1"/>
    <xf numFmtId="0" fontId="3" fillId="0" borderId="1" xfId="0" applyFont="1" applyBorder="1" applyAlignment="1"/>
    <xf numFmtId="0" fontId="3" fillId="0" borderId="14" xfId="0" applyFont="1" applyBorder="1" applyAlignment="1"/>
    <xf numFmtId="0" fontId="7" fillId="0" borderId="0" xfId="0" applyFont="1"/>
    <xf numFmtId="0" fontId="3" fillId="0" borderId="0" xfId="0" applyFont="1" applyAlignment="1">
      <alignment horizontal="center" vertical="center"/>
    </xf>
    <xf numFmtId="0" fontId="3" fillId="0" borderId="1" xfId="0" applyFont="1" applyBorder="1" applyAlignment="1">
      <alignment horizontal="left" vertical="top"/>
    </xf>
    <xf numFmtId="43" fontId="3" fillId="0" borderId="9" xfId="0" applyNumberFormat="1" applyFont="1" applyBorder="1" applyAlignment="1">
      <alignment horizontal="center" vertical="center"/>
    </xf>
    <xf numFmtId="43" fontId="4" fillId="0" borderId="9" xfId="0" applyNumberFormat="1" applyFont="1" applyBorder="1" applyAlignment="1">
      <alignment horizontal="center" vertical="center"/>
    </xf>
    <xf numFmtId="0" fontId="3" fillId="0" borderId="6" xfId="0" applyFont="1" applyBorder="1" applyAlignment="1">
      <alignment horizontal="center" vertical="center"/>
    </xf>
    <xf numFmtId="0" fontId="5" fillId="0" borderId="0" xfId="0" applyFont="1" applyBorder="1"/>
    <xf numFmtId="43" fontId="3" fillId="0" borderId="0" xfId="0" applyNumberFormat="1" applyFont="1" applyBorder="1" applyAlignment="1">
      <alignment horizontal="center" vertical="center"/>
    </xf>
    <xf numFmtId="0" fontId="3" fillId="0" borderId="0" xfId="0" applyFont="1" applyBorder="1" applyAlignment="1">
      <alignment horizontal="center" vertical="center"/>
    </xf>
    <xf numFmtId="43" fontId="4" fillId="0" borderId="14" xfId="0" applyNumberFormat="1" applyFont="1" applyBorder="1" applyAlignment="1">
      <alignment horizontal="center" vertical="center"/>
    </xf>
    <xf numFmtId="43" fontId="4" fillId="0" borderId="6" xfId="0" applyNumberFormat="1" applyFont="1" applyBorder="1" applyAlignment="1">
      <alignment horizontal="center" vertical="center"/>
    </xf>
    <xf numFmtId="0" fontId="5" fillId="0" borderId="12" xfId="0" applyFont="1" applyBorder="1" applyAlignment="1"/>
    <xf numFmtId="0" fontId="4" fillId="0" borderId="7" xfId="0" applyFont="1" applyBorder="1"/>
    <xf numFmtId="0" fontId="4" fillId="0" borderId="8" xfId="0" applyFont="1" applyBorder="1"/>
    <xf numFmtId="0" fontId="5" fillId="0" borderId="8" xfId="0" applyFont="1" applyBorder="1"/>
    <xf numFmtId="0" fontId="5" fillId="0" borderId="13" xfId="0" applyFont="1" applyBorder="1" applyAlignment="1">
      <alignment horizontal="center" vertical="center"/>
    </xf>
    <xf numFmtId="0" fontId="4" fillId="0" borderId="9" xfId="0" applyFont="1" applyBorder="1" applyAlignment="1"/>
    <xf numFmtId="43" fontId="4" fillId="0" borderId="3" xfId="1" applyFont="1" applyBorder="1"/>
    <xf numFmtId="43"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9" fillId="0" borderId="7" xfId="0" applyFont="1" applyBorder="1"/>
    <xf numFmtId="0" fontId="9" fillId="0" borderId="9" xfId="0" applyFont="1" applyBorder="1" applyAlignment="1">
      <alignment horizontal="center" vertical="center"/>
    </xf>
    <xf numFmtId="0" fontId="13" fillId="0" borderId="0" xfId="0" applyFont="1" applyAlignment="1">
      <alignment horizontal="center" vertical="center"/>
    </xf>
    <xf numFmtId="0" fontId="9" fillId="0" borderId="1" xfId="0" applyFont="1" applyBorder="1" applyAlignment="1">
      <alignment horizontal="center" vertical="center"/>
    </xf>
    <xf numFmtId="0" fontId="14" fillId="0" borderId="0" xfId="0" applyFont="1"/>
    <xf numFmtId="0" fontId="14" fillId="0" borderId="0" xfId="0" applyFont="1" applyBorder="1"/>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9" fillId="0" borderId="1" xfId="0" applyFont="1" applyFill="1" applyBorder="1" applyAlignment="1">
      <alignment horizontal="center" vertical="center"/>
    </xf>
    <xf numFmtId="0" fontId="9" fillId="0" borderId="14" xfId="0" applyFont="1" applyBorder="1" applyAlignment="1">
      <alignment horizontal="center" vertical="center"/>
    </xf>
    <xf numFmtId="0" fontId="12" fillId="0" borderId="14" xfId="0" applyFont="1" applyBorder="1"/>
    <xf numFmtId="0" fontId="9" fillId="0" borderId="6" xfId="0" applyFont="1" applyBorder="1"/>
    <xf numFmtId="0" fontId="9" fillId="0" borderId="7" xfId="0" applyFont="1" applyBorder="1" applyAlignment="1">
      <alignment vertical="center"/>
    </xf>
    <xf numFmtId="0" fontId="9" fillId="0" borderId="9" xfId="0" applyFont="1" applyBorder="1"/>
    <xf numFmtId="0" fontId="10" fillId="0" borderId="1" xfId="0" applyFont="1" applyBorder="1"/>
    <xf numFmtId="0" fontId="13" fillId="0" borderId="13" xfId="0" applyFont="1" applyBorder="1"/>
    <xf numFmtId="0" fontId="13" fillId="0" borderId="12" xfId="0" applyFont="1" applyBorder="1"/>
    <xf numFmtId="0" fontId="12" fillId="0" borderId="6" xfId="0" applyFont="1" applyBorder="1" applyAlignment="1">
      <alignment horizontal="left" vertical="center"/>
    </xf>
    <xf numFmtId="0" fontId="14" fillId="0" borderId="0" xfId="0" applyFont="1" applyAlignment="1"/>
    <xf numFmtId="0" fontId="9" fillId="0" borderId="14" xfId="0" applyFont="1" applyBorder="1"/>
    <xf numFmtId="0" fontId="9" fillId="0" borderId="12" xfId="0" applyFont="1" applyBorder="1"/>
    <xf numFmtId="0" fontId="9" fillId="0" borderId="14" xfId="0" applyFont="1" applyBorder="1" applyAlignment="1"/>
    <xf numFmtId="0" fontId="9" fillId="0" borderId="12" xfId="0" applyFont="1" applyFill="1" applyBorder="1"/>
    <xf numFmtId="0" fontId="9" fillId="0" borderId="14" xfId="0" applyFont="1" applyFill="1" applyBorder="1"/>
    <xf numFmtId="0" fontId="9" fillId="0" borderId="14" xfId="0" applyFont="1" applyFill="1" applyBorder="1" applyAlignment="1">
      <alignment horizontal="center"/>
    </xf>
    <xf numFmtId="0" fontId="10" fillId="0" borderId="6" xfId="0" applyFont="1" applyBorder="1" applyAlignment="1">
      <alignment horizontal="center" vertical="center"/>
    </xf>
    <xf numFmtId="0" fontId="9" fillId="0" borderId="8" xfId="0" applyFont="1" applyBorder="1"/>
    <xf numFmtId="0" fontId="12" fillId="0" borderId="30" xfId="0" applyFont="1" applyBorder="1" applyAlignment="1">
      <alignment horizontal="center" vertical="center"/>
    </xf>
    <xf numFmtId="0" fontId="10" fillId="0" borderId="9" xfId="0" applyFont="1" applyBorder="1"/>
    <xf numFmtId="0" fontId="14" fillId="0" borderId="0" xfId="0" applyFont="1" applyBorder="1" applyAlignment="1"/>
    <xf numFmtId="0" fontId="14" fillId="0" borderId="0" xfId="0" applyFont="1" applyBorder="1" applyAlignment="1">
      <alignment horizontal="center" vertical="center"/>
    </xf>
    <xf numFmtId="0" fontId="10" fillId="0" borderId="14" xfId="0" applyFont="1" applyBorder="1" applyAlignment="1">
      <alignment horizontal="center" vertical="center"/>
    </xf>
    <xf numFmtId="0" fontId="12" fillId="0" borderId="0" xfId="0" applyFont="1" applyBorder="1" applyAlignment="1">
      <alignment vertical="top"/>
    </xf>
    <xf numFmtId="0" fontId="12" fillId="0" borderId="6" xfId="0" applyFont="1" applyBorder="1" applyAlignment="1">
      <alignment vertical="center"/>
    </xf>
    <xf numFmtId="0" fontId="12" fillId="0" borderId="14" xfId="0" applyFont="1" applyBorder="1" applyAlignment="1">
      <alignment horizontal="center" vertical="top"/>
    </xf>
    <xf numFmtId="0" fontId="14" fillId="0" borderId="0" xfId="0" applyFont="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43" fontId="3" fillId="0" borderId="13" xfId="1" applyFont="1" applyBorder="1" applyAlignment="1">
      <alignment horizontal="center" vertical="center"/>
    </xf>
    <xf numFmtId="43" fontId="3" fillId="0" borderId="1" xfId="1" applyFont="1" applyBorder="1" applyAlignment="1">
      <alignment horizontal="center" vertical="center"/>
    </xf>
    <xf numFmtId="0" fontId="4" fillId="0" borderId="12" xfId="0" applyFont="1" applyBorder="1" applyAlignment="1">
      <alignment horizontal="center" vertical="center"/>
    </xf>
    <xf numFmtId="43" fontId="4" fillId="0" borderId="8" xfId="0" applyNumberFormat="1" applyFont="1" applyBorder="1" applyAlignment="1">
      <alignment horizontal="center" vertical="center"/>
    </xf>
    <xf numFmtId="0" fontId="3" fillId="0" borderId="13" xfId="0" applyFont="1" applyBorder="1" applyAlignment="1">
      <alignment horizontal="center" vertical="center"/>
    </xf>
    <xf numFmtId="43" fontId="3" fillId="0" borderId="12" xfId="1"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pplyAlignment="1">
      <alignment horizontal="center"/>
    </xf>
    <xf numFmtId="0" fontId="4" fillId="0" borderId="9" xfId="0" applyFont="1" applyFill="1" applyBorder="1"/>
    <xf numFmtId="0" fontId="10" fillId="0" borderId="7" xfId="0" applyFont="1" applyBorder="1" applyAlignment="1">
      <alignment horizontal="center"/>
    </xf>
    <xf numFmtId="0" fontId="10" fillId="0" borderId="10" xfId="0" applyFont="1" applyBorder="1" applyAlignment="1">
      <alignment horizontal="center"/>
    </xf>
    <xf numFmtId="0" fontId="9" fillId="0" borderId="10" xfId="0" applyFont="1" applyBorder="1"/>
    <xf numFmtId="0" fontId="9" fillId="0" borderId="11" xfId="0" applyFont="1" applyBorder="1"/>
    <xf numFmtId="0" fontId="14" fillId="0" borderId="8" xfId="0" applyFont="1" applyBorder="1"/>
    <xf numFmtId="0" fontId="10" fillId="0" borderId="15"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wrapText="1" readingOrder="1"/>
    </xf>
    <xf numFmtId="0" fontId="7" fillId="0" borderId="0" xfId="0" applyFont="1" applyAlignment="1">
      <alignment horizontal="left" wrapText="1" indent="3"/>
    </xf>
    <xf numFmtId="0" fontId="7" fillId="0" borderId="0" xfId="0" applyFont="1" applyAlignment="1">
      <alignment horizontal="left" wrapText="1" indent="5"/>
    </xf>
    <xf numFmtId="0" fontId="12" fillId="0" borderId="0" xfId="0" applyFont="1"/>
    <xf numFmtId="0" fontId="7" fillId="0" borderId="0" xfId="0" applyFont="1" applyAlignment="1"/>
    <xf numFmtId="43" fontId="3" fillId="0" borderId="0" xfId="1" applyFont="1"/>
    <xf numFmtId="43" fontId="4" fillId="0" borderId="20" xfId="1" applyFont="1" applyBorder="1"/>
    <xf numFmtId="0" fontId="13" fillId="0" borderId="12" xfId="0" applyFont="1" applyBorder="1" applyAlignment="1">
      <alignment horizontal="left" indent="1"/>
    </xf>
    <xf numFmtId="43" fontId="4" fillId="0" borderId="6" xfId="1" applyFont="1" applyBorder="1"/>
    <xf numFmtId="0" fontId="7" fillId="0" borderId="12" xfId="0" applyFont="1" applyBorder="1" applyAlignment="1">
      <alignment horizontal="left" vertical="center"/>
    </xf>
    <xf numFmtId="0" fontId="13" fillId="0" borderId="13" xfId="0" applyFont="1" applyBorder="1" applyAlignment="1">
      <alignment horizontal="left" vertical="center"/>
    </xf>
    <xf numFmtId="0" fontId="3" fillId="0" borderId="12" xfId="0" applyFont="1" applyBorder="1" applyAlignment="1">
      <alignment horizontal="left" vertical="center"/>
    </xf>
    <xf numFmtId="0" fontId="10" fillId="0" borderId="1" xfId="0" applyFont="1" applyBorder="1" applyAlignment="1">
      <alignment horizontal="left" vertical="center"/>
    </xf>
    <xf numFmtId="0" fontId="12" fillId="0" borderId="13" xfId="0" applyFont="1" applyBorder="1" applyAlignment="1">
      <alignment horizontal="left" vertical="center"/>
    </xf>
    <xf numFmtId="0" fontId="12" fillId="0" borderId="1" xfId="0" applyFont="1" applyBorder="1" applyAlignment="1">
      <alignment horizontal="left" vertical="center"/>
    </xf>
    <xf numFmtId="0" fontId="14" fillId="0" borderId="13" xfId="0" applyFont="1" applyBorder="1" applyAlignment="1">
      <alignment horizontal="center"/>
    </xf>
    <xf numFmtId="0" fontId="3" fillId="0" borderId="1"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9" fillId="0" borderId="13" xfId="0" applyFont="1" applyBorder="1" applyAlignment="1">
      <alignment horizontal="left" vertical="center"/>
    </xf>
    <xf numFmtId="0" fontId="12" fillId="0" borderId="1" xfId="0" applyFont="1" applyBorder="1" applyAlignment="1">
      <alignment horizontal="left"/>
    </xf>
    <xf numFmtId="0" fontId="6" fillId="0" borderId="13"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xf>
    <xf numFmtId="0" fontId="12" fillId="0" borderId="13" xfId="0" applyFont="1" applyBorder="1" applyAlignment="1">
      <alignment horizontal="left"/>
    </xf>
    <xf numFmtId="0" fontId="3" fillId="0" borderId="12" xfId="0" applyFont="1" applyBorder="1" applyAlignment="1"/>
    <xf numFmtId="0" fontId="3" fillId="0" borderId="0" xfId="0" applyFont="1" applyBorder="1" applyAlignment="1"/>
    <xf numFmtId="0" fontId="9" fillId="0" borderId="12" xfId="0" applyFont="1" applyBorder="1" applyAlignment="1">
      <alignment horizontal="left"/>
    </xf>
    <xf numFmtId="0" fontId="9" fillId="0" borderId="1" xfId="0" applyFont="1" applyBorder="1" applyAlignment="1">
      <alignment horizontal="left"/>
    </xf>
    <xf numFmtId="0" fontId="9" fillId="0" borderId="13" xfId="0" applyFont="1" applyBorder="1" applyAlignment="1">
      <alignment horizontal="left"/>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xf>
    <xf numFmtId="0" fontId="3" fillId="0" borderId="0"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6" fillId="0" borderId="0" xfId="0" applyFont="1" applyAlignment="1">
      <alignment horizontal="center"/>
    </xf>
    <xf numFmtId="0" fontId="9" fillId="0" borderId="0" xfId="0" applyFont="1"/>
    <xf numFmtId="0" fontId="15" fillId="0" borderId="6" xfId="0" applyFont="1" applyBorder="1" applyAlignment="1">
      <alignment horizontal="center" vertical="center"/>
    </xf>
    <xf numFmtId="0" fontId="15" fillId="0" borderId="5" xfId="0" applyFont="1" applyBorder="1" applyAlignment="1">
      <alignment horizontal="center" vertical="center"/>
    </xf>
    <xf numFmtId="43" fontId="3" fillId="0" borderId="12" xfId="1" applyFont="1" applyBorder="1" applyAlignment="1">
      <alignment vertical="center"/>
    </xf>
    <xf numFmtId="43" fontId="3" fillId="0" borderId="1" xfId="1" applyFont="1" applyBorder="1" applyAlignment="1">
      <alignment vertical="center"/>
    </xf>
    <xf numFmtId="0" fontId="15" fillId="0" borderId="13" xfId="0" applyFont="1" applyBorder="1" applyAlignment="1">
      <alignment horizontal="center" vertical="center"/>
    </xf>
    <xf numFmtId="0" fontId="13" fillId="0" borderId="20" xfId="0" applyFont="1" applyBorder="1" applyAlignment="1">
      <alignment horizontal="center" vertical="center"/>
    </xf>
    <xf numFmtId="0" fontId="16" fillId="0" borderId="29" xfId="0" applyFont="1" applyBorder="1" applyAlignment="1">
      <alignment horizontal="left"/>
    </xf>
    <xf numFmtId="0" fontId="15" fillId="0" borderId="14" xfId="0" applyFont="1" applyBorder="1" applyAlignment="1">
      <alignment horizontal="center" vertical="center"/>
    </xf>
    <xf numFmtId="0" fontId="17" fillId="0" borderId="8" xfId="0" applyFont="1" applyBorder="1"/>
    <xf numFmtId="0" fontId="17" fillId="0" borderId="8" xfId="0" applyFont="1" applyBorder="1" applyAlignment="1">
      <alignment wrapText="1"/>
    </xf>
    <xf numFmtId="0" fontId="17" fillId="0" borderId="8" xfId="0" applyFont="1" applyBorder="1" applyAlignment="1">
      <alignment horizontal="left" vertical="top"/>
    </xf>
    <xf numFmtId="0" fontId="17" fillId="0" borderId="12" xfId="0" applyFont="1" applyBorder="1" applyAlignment="1">
      <alignment horizontal="left" vertical="top"/>
    </xf>
    <xf numFmtId="0" fontId="18" fillId="0" borderId="12" xfId="0" applyFont="1" applyBorder="1" applyAlignment="1">
      <alignment horizontal="left" vertical="top"/>
    </xf>
    <xf numFmtId="0" fontId="3"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xf numFmtId="0" fontId="16" fillId="0" borderId="6" xfId="0" applyFont="1" applyFill="1" applyBorder="1" applyAlignment="1">
      <alignment vertical="center" wrapText="1"/>
    </xf>
    <xf numFmtId="0" fontId="16" fillId="0" borderId="7" xfId="0" applyFont="1" applyBorder="1" applyAlignment="1">
      <alignment vertical="top"/>
    </xf>
    <xf numFmtId="0" fontId="13" fillId="0" borderId="11" xfId="0" applyFont="1" applyBorder="1"/>
    <xf numFmtId="0" fontId="13" fillId="0" borderId="11" xfId="0" applyFont="1" applyBorder="1" applyAlignment="1">
      <alignment horizontal="left" vertical="center" wrapText="1" indent="1"/>
    </xf>
    <xf numFmtId="0" fontId="19" fillId="0" borderId="11" xfId="0" applyFont="1" applyBorder="1"/>
    <xf numFmtId="43" fontId="4" fillId="0" borderId="6" xfId="1" applyFont="1" applyBorder="1" applyAlignment="1">
      <alignment horizontal="center" vertical="center"/>
    </xf>
    <xf numFmtId="43" fontId="4" fillId="0" borderId="3" xfId="1" applyFont="1" applyBorder="1" applyAlignment="1">
      <alignment horizontal="center" vertical="center"/>
    </xf>
    <xf numFmtId="0" fontId="15" fillId="0" borderId="14" xfId="0" applyFont="1" applyBorder="1" applyAlignment="1">
      <alignment horizontal="center"/>
    </xf>
    <xf numFmtId="0" fontId="15" fillId="0" borderId="10" xfId="0" applyFont="1" applyBorder="1" applyAlignment="1">
      <alignment horizontal="center" vertical="center"/>
    </xf>
    <xf numFmtId="43" fontId="3" fillId="0" borderId="5" xfId="1" applyFont="1" applyBorder="1" applyAlignment="1">
      <alignment horizontal="center" vertical="center"/>
    </xf>
    <xf numFmtId="0" fontId="3" fillId="0" borderId="0" xfId="0" applyFont="1" applyFill="1"/>
    <xf numFmtId="43" fontId="4" fillId="0" borderId="20" xfId="0" applyNumberFormat="1" applyFont="1" applyBorder="1"/>
    <xf numFmtId="43" fontId="3" fillId="0" borderId="17" xfId="1" applyFont="1" applyBorder="1"/>
    <xf numFmtId="43" fontId="3" fillId="0" borderId="28" xfId="1" applyFont="1" applyFill="1" applyBorder="1"/>
    <xf numFmtId="0" fontId="3" fillId="0" borderId="28" xfId="0" applyFont="1" applyFill="1" applyBorder="1" applyAlignment="1">
      <alignment wrapText="1"/>
    </xf>
    <xf numFmtId="0" fontId="3" fillId="0" borderId="16" xfId="0" applyFont="1" applyBorder="1"/>
    <xf numFmtId="43" fontId="4" fillId="0" borderId="10" xfId="1" applyFont="1" applyBorder="1"/>
    <xf numFmtId="43" fontId="3" fillId="0" borderId="34" xfId="1" applyFont="1" applyBorder="1"/>
    <xf numFmtId="43" fontId="3" fillId="0" borderId="35" xfId="1" applyFont="1" applyBorder="1"/>
    <xf numFmtId="43" fontId="3" fillId="0" borderId="36" xfId="1" applyFont="1" applyBorder="1"/>
    <xf numFmtId="0" fontId="3" fillId="0" borderId="24" xfId="0" applyFont="1" applyFill="1" applyBorder="1"/>
    <xf numFmtId="0" fontId="3" fillId="0" borderId="37" xfId="0" applyFont="1" applyBorder="1" applyAlignment="1">
      <alignment horizontal="center" vertical="center"/>
    </xf>
    <xf numFmtId="43" fontId="3" fillId="0" borderId="36" xfId="1" applyFont="1" applyFill="1" applyBorder="1"/>
    <xf numFmtId="0" fontId="3" fillId="0" borderId="38" xfId="0" applyFont="1" applyFill="1" applyBorder="1" applyAlignment="1">
      <alignment wrapText="1"/>
    </xf>
    <xf numFmtId="0" fontId="3" fillId="0" borderId="24" xfId="0" applyFont="1" applyFill="1" applyBorder="1" applyAlignment="1">
      <alignment wrapText="1"/>
    </xf>
    <xf numFmtId="0" fontId="3" fillId="0" borderId="38" xfId="0" applyFont="1" applyFill="1" applyBorder="1"/>
    <xf numFmtId="43" fontId="3" fillId="0" borderId="39" xfId="1" applyFont="1" applyBorder="1"/>
    <xf numFmtId="43" fontId="3" fillId="0" borderId="37" xfId="1" applyFont="1" applyFill="1" applyBorder="1"/>
    <xf numFmtId="0" fontId="3" fillId="0" borderId="40" xfId="0" applyFont="1" applyFill="1" applyBorder="1"/>
    <xf numFmtId="0" fontId="3" fillId="0" borderId="40" xfId="0" applyFont="1" applyFill="1" applyBorder="1" applyAlignment="1">
      <alignment wrapText="1"/>
    </xf>
    <xf numFmtId="0" fontId="20" fillId="0" borderId="40" xfId="0" applyFont="1" applyFill="1" applyBorder="1"/>
    <xf numFmtId="0" fontId="21" fillId="0" borderId="40" xfId="0" applyFont="1" applyFill="1" applyBorder="1"/>
    <xf numFmtId="43" fontId="3" fillId="0" borderId="37" xfId="1" applyFont="1" applyFill="1" applyBorder="1" applyAlignment="1">
      <alignment vertical="center"/>
    </xf>
    <xf numFmtId="43" fontId="3" fillId="0" borderId="41" xfId="1" applyFont="1" applyBorder="1"/>
    <xf numFmtId="43" fontId="3" fillId="0" borderId="41" xfId="1" applyFont="1" applyBorder="1" applyAlignment="1">
      <alignment vertical="center"/>
    </xf>
    <xf numFmtId="43" fontId="3" fillId="0" borderId="42" xfId="1" applyFont="1" applyFill="1" applyBorder="1"/>
    <xf numFmtId="0" fontId="3" fillId="0" borderId="43" xfId="0" applyFont="1" applyFill="1" applyBorder="1"/>
    <xf numFmtId="0" fontId="3" fillId="0" borderId="42" xfId="0" applyFont="1" applyBorder="1" applyAlignment="1">
      <alignment horizontal="center" vertical="center"/>
    </xf>
    <xf numFmtId="0" fontId="13" fillId="0" borderId="0" xfId="0" applyFont="1"/>
    <xf numFmtId="0" fontId="7" fillId="0" borderId="8" xfId="0" applyFont="1" applyFill="1" applyBorder="1"/>
    <xf numFmtId="43" fontId="3" fillId="0" borderId="0" xfId="1" applyFont="1" applyBorder="1"/>
    <xf numFmtId="43" fontId="3" fillId="0" borderId="5" xfId="1" applyFont="1" applyBorder="1"/>
    <xf numFmtId="43" fontId="3" fillId="0" borderId="0" xfId="1" applyFont="1" applyFill="1"/>
    <xf numFmtId="0" fontId="3" fillId="0" borderId="41" xfId="0" applyFont="1" applyFill="1" applyBorder="1"/>
    <xf numFmtId="43" fontId="3" fillId="0" borderId="41" xfId="1" applyFont="1" applyBorder="1" applyAlignment="1">
      <alignment horizontal="center" vertical="center"/>
    </xf>
    <xf numFmtId="43" fontId="3" fillId="0" borderId="41" xfId="1" applyFont="1" applyFill="1" applyBorder="1"/>
    <xf numFmtId="43" fontId="3" fillId="0" borderId="43" xfId="1" applyFont="1" applyFill="1" applyBorder="1"/>
    <xf numFmtId="0" fontId="3" fillId="0" borderId="39" xfId="0" applyFont="1" applyFill="1" applyBorder="1"/>
    <xf numFmtId="43" fontId="3" fillId="0" borderId="39" xfId="1" applyFont="1" applyBorder="1" applyAlignment="1">
      <alignment horizontal="center" vertical="center"/>
    </xf>
    <xf numFmtId="43" fontId="3" fillId="0" borderId="39" xfId="1" applyFont="1" applyFill="1" applyBorder="1"/>
    <xf numFmtId="43" fontId="3" fillId="0" borderId="40" xfId="1" applyFont="1" applyFill="1" applyBorder="1"/>
    <xf numFmtId="0" fontId="3" fillId="0" borderId="39" xfId="0" applyFont="1" applyFill="1" applyBorder="1" applyAlignment="1">
      <alignment wrapText="1"/>
    </xf>
    <xf numFmtId="0" fontId="3" fillId="0" borderId="35" xfId="0" applyFont="1" applyFill="1" applyBorder="1"/>
    <xf numFmtId="43" fontId="3" fillId="0" borderId="35" xfId="1" applyFont="1" applyBorder="1" applyAlignment="1">
      <alignment horizontal="center" vertical="center"/>
    </xf>
    <xf numFmtId="43" fontId="3" fillId="0" borderId="35" xfId="1" applyFont="1" applyFill="1" applyBorder="1"/>
    <xf numFmtId="43" fontId="3" fillId="0" borderId="38" xfId="1" applyFont="1" applyFill="1" applyBorder="1"/>
    <xf numFmtId="0" fontId="3" fillId="0" borderId="45" xfId="0" applyFont="1" applyBorder="1" applyAlignment="1">
      <alignment horizontal="center" vertical="center"/>
    </xf>
    <xf numFmtId="0" fontId="3" fillId="0" borderId="44" xfId="0" applyFont="1" applyFill="1" applyBorder="1"/>
    <xf numFmtId="43" fontId="3" fillId="0" borderId="44" xfId="1" applyFont="1" applyBorder="1" applyAlignment="1">
      <alignment horizontal="center" vertical="center"/>
    </xf>
    <xf numFmtId="43" fontId="3" fillId="0" borderId="44" xfId="1" applyFont="1" applyFill="1" applyBorder="1"/>
    <xf numFmtId="43" fontId="3" fillId="0" borderId="45" xfId="1" applyFont="1" applyFill="1" applyBorder="1"/>
    <xf numFmtId="43" fontId="3" fillId="0" borderId="47" xfId="1" applyFont="1" applyFill="1" applyBorder="1"/>
    <xf numFmtId="43" fontId="4" fillId="0" borderId="3" xfId="1" applyFont="1" applyFill="1" applyBorder="1"/>
    <xf numFmtId="0" fontId="3" fillId="0" borderId="0" xfId="0" applyFont="1" applyFill="1" applyBorder="1"/>
    <xf numFmtId="0" fontId="4" fillId="0" borderId="0" xfId="0" applyFont="1" applyFill="1"/>
    <xf numFmtId="0" fontId="17" fillId="0" borderId="0" xfId="0" applyFont="1"/>
    <xf numFmtId="164" fontId="3" fillId="0" borderId="9" xfId="1" applyNumberFormat="1" applyFont="1" applyBorder="1"/>
    <xf numFmtId="43" fontId="3" fillId="0" borderId="0" xfId="0" applyNumberFormat="1" applyFont="1"/>
    <xf numFmtId="43" fontId="3" fillId="0" borderId="46" xfId="1" applyFont="1" applyFill="1" applyBorder="1"/>
    <xf numFmtId="43" fontId="3" fillId="0" borderId="24" xfId="1" applyFont="1" applyFill="1" applyBorder="1"/>
    <xf numFmtId="43" fontId="3" fillId="0" borderId="25" xfId="1" applyFont="1" applyFill="1" applyBorder="1"/>
    <xf numFmtId="43" fontId="3" fillId="0" borderId="48" xfId="1" applyFont="1" applyFill="1" applyBorder="1"/>
    <xf numFmtId="43" fontId="4" fillId="0" borderId="2" xfId="1" applyFont="1" applyFill="1" applyBorder="1"/>
    <xf numFmtId="43" fontId="3" fillId="0" borderId="49" xfId="0" applyNumberFormat="1" applyFont="1" applyBorder="1"/>
    <xf numFmtId="43" fontId="4" fillId="0" borderId="6" xfId="1" applyFont="1" applyFill="1" applyBorder="1"/>
    <xf numFmtId="0" fontId="16" fillId="0" borderId="6" xfId="0" applyFont="1" applyBorder="1" applyAlignment="1">
      <alignment horizontal="center" vertical="center"/>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8" xfId="0" applyFont="1" applyBorder="1"/>
    <xf numFmtId="0" fontId="4" fillId="0" borderId="6" xfId="0" applyFont="1" applyFill="1" applyBorder="1"/>
    <xf numFmtId="0" fontId="13" fillId="0" borderId="6" xfId="0" applyFont="1" applyBorder="1" applyAlignment="1">
      <alignment vertical="top"/>
    </xf>
    <xf numFmtId="43" fontId="3" fillId="0" borderId="8" xfId="1" applyFont="1" applyFill="1" applyBorder="1"/>
    <xf numFmtId="43" fontId="3" fillId="0" borderId="0" xfId="1" applyFont="1" applyFill="1" applyBorder="1"/>
    <xf numFmtId="43" fontId="3" fillId="0" borderId="9" xfId="1" applyFont="1" applyFill="1" applyBorder="1"/>
    <xf numFmtId="43" fontId="3" fillId="0" borderId="2" xfId="1" applyFont="1" applyFill="1" applyBorder="1"/>
    <xf numFmtId="43" fontId="3" fillId="0" borderId="11" xfId="1" applyFont="1" applyFill="1" applyBorder="1"/>
    <xf numFmtId="0" fontId="8" fillId="0" borderId="12" xfId="0" applyFont="1" applyFill="1" applyBorder="1" applyAlignment="1">
      <alignment horizontal="left" wrapText="1" indent="1"/>
    </xf>
    <xf numFmtId="43" fontId="4" fillId="0" borderId="9" xfId="1" applyFont="1" applyBorder="1" applyAlignment="1">
      <alignment horizontal="center" vertical="center"/>
    </xf>
    <xf numFmtId="0" fontId="3" fillId="0" borderId="0" xfId="0" applyFont="1" applyBorder="1" applyAlignment="1">
      <alignment horizontal="left" vertical="center" wrapText="1" indent="3"/>
    </xf>
    <xf numFmtId="0" fontId="3" fillId="0" borderId="8" xfId="0" applyFont="1" applyBorder="1" applyAlignment="1">
      <alignment horizontal="left" vertical="center" wrapText="1" indent="1"/>
    </xf>
    <xf numFmtId="0" fontId="13" fillId="0" borderId="8" xfId="0" applyFont="1" applyBorder="1" applyAlignment="1">
      <alignment horizontal="left" indent="1"/>
    </xf>
    <xf numFmtId="0" fontId="2" fillId="0" borderId="0" xfId="0" applyFont="1" applyAlignment="1"/>
    <xf numFmtId="0" fontId="4" fillId="0" borderId="6" xfId="0" applyFont="1" applyBorder="1" applyAlignment="1">
      <alignment horizontal="center" vertical="center"/>
    </xf>
    <xf numFmtId="43" fontId="4" fillId="0" borderId="20" xfId="1" applyFont="1" applyBorder="1" applyAlignment="1">
      <alignment horizontal="center" vertical="center"/>
    </xf>
    <xf numFmtId="43" fontId="3" fillId="0" borderId="8" xfId="0" applyNumberFormat="1" applyFont="1" applyBorder="1"/>
    <xf numFmtId="0" fontId="4" fillId="0" borderId="0" xfId="0" applyFont="1" applyFill="1" applyAlignment="1">
      <alignment horizontal="right"/>
    </xf>
    <xf numFmtId="0" fontId="3" fillId="0" borderId="0" xfId="0" applyFont="1" applyBorder="1" applyAlignment="1">
      <alignment vertical="center"/>
    </xf>
    <xf numFmtId="0" fontId="3" fillId="0" borderId="8" xfId="0" applyFont="1" applyFill="1" applyBorder="1" applyAlignment="1">
      <alignment wrapText="1"/>
    </xf>
    <xf numFmtId="43" fontId="3" fillId="0" borderId="11" xfId="1" applyFont="1" applyBorder="1" applyAlignment="1">
      <alignment vertical="center"/>
    </xf>
    <xf numFmtId="0" fontId="3" fillId="0" borderId="10" xfId="0" applyFont="1" applyBorder="1" applyAlignment="1">
      <alignment horizontal="center" vertical="center"/>
    </xf>
    <xf numFmtId="0" fontId="15" fillId="0" borderId="7" xfId="0" applyFont="1" applyBorder="1" applyAlignment="1">
      <alignment horizontal="center" vertical="center"/>
    </xf>
    <xf numFmtId="43" fontId="3" fillId="0" borderId="50" xfId="1" applyFont="1" applyBorder="1" applyAlignment="1">
      <alignment horizontal="center" vertical="center"/>
    </xf>
    <xf numFmtId="0" fontId="3" fillId="0" borderId="30" xfId="0" applyFont="1" applyBorder="1" applyAlignment="1">
      <alignment horizontal="center" vertical="center"/>
    </xf>
    <xf numFmtId="43" fontId="3" fillId="0" borderId="51" xfId="1" applyFont="1" applyBorder="1" applyAlignment="1">
      <alignment horizontal="center" vertical="center"/>
    </xf>
    <xf numFmtId="0" fontId="8" fillId="0" borderId="9" xfId="0" applyFont="1" applyBorder="1"/>
    <xf numFmtId="0" fontId="3" fillId="0" borderId="52" xfId="0" applyFont="1" applyBorder="1"/>
    <xf numFmtId="43" fontId="3" fillId="0" borderId="53" xfId="1" applyFont="1" applyBorder="1"/>
    <xf numFmtId="43" fontId="3" fillId="0" borderId="42" xfId="0" applyNumberFormat="1" applyFont="1" applyFill="1" applyBorder="1" applyAlignment="1">
      <alignment vertical="center" wrapText="1"/>
    </xf>
    <xf numFmtId="43" fontId="3" fillId="0" borderId="37" xfId="0" applyNumberFormat="1" applyFont="1" applyFill="1" applyBorder="1" applyAlignment="1">
      <alignment vertical="center" wrapText="1"/>
    </xf>
    <xf numFmtId="43" fontId="3" fillId="0" borderId="45" xfId="0" applyNumberFormat="1" applyFont="1" applyFill="1" applyBorder="1" applyAlignment="1">
      <alignment vertical="center" wrapText="1"/>
    </xf>
    <xf numFmtId="0" fontId="12" fillId="0" borderId="0" xfId="0" applyFont="1" applyAlignment="1"/>
    <xf numFmtId="0" fontId="10" fillId="0" borderId="0" xfId="0" applyFont="1" applyFill="1" applyBorder="1" applyAlignment="1">
      <alignment horizontal="center" vertical="center"/>
    </xf>
    <xf numFmtId="43" fontId="4" fillId="0" borderId="0" xfId="0" applyNumberFormat="1" applyFont="1" applyBorder="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20" xfId="0" applyFont="1" applyBorder="1" applyAlignment="1">
      <alignment horizontal="center"/>
    </xf>
    <xf numFmtId="0" fontId="10" fillId="0" borderId="5" xfId="0" applyFont="1" applyBorder="1" applyAlignment="1">
      <alignment horizontal="center"/>
    </xf>
    <xf numFmtId="0" fontId="10" fillId="0" borderId="10" xfId="0" applyFont="1" applyBorder="1" applyAlignment="1">
      <alignment horizontal="center"/>
    </xf>
    <xf numFmtId="0" fontId="3" fillId="0" borderId="13"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18" xfId="0" applyFont="1" applyBorder="1" applyAlignment="1">
      <alignment horizontal="center"/>
    </xf>
    <xf numFmtId="0" fontId="12" fillId="0" borderId="4"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0" xfId="0" applyFont="1" applyAlignment="1">
      <alignment horizontal="left"/>
    </xf>
    <xf numFmtId="0" fontId="12" fillId="0" borderId="0" xfId="0" applyFont="1" applyAlignment="1">
      <alignment horizontal="center" vertical="center" wrapText="1"/>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0"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3" fillId="0" borderId="14" xfId="0" applyFont="1" applyBorder="1" applyAlignment="1">
      <alignment horizontal="left"/>
    </xf>
    <xf numFmtId="0" fontId="13" fillId="0" borderId="15" xfId="0" applyFont="1" applyBorder="1" applyAlignment="1">
      <alignment horizontal="left"/>
    </xf>
    <xf numFmtId="0" fontId="12" fillId="0" borderId="14" xfId="0" applyFont="1" applyBorder="1" applyAlignment="1">
      <alignment horizontal="center"/>
    </xf>
    <xf numFmtId="0" fontId="12" fillId="0" borderId="15" xfId="0" applyFont="1" applyBorder="1" applyAlignment="1">
      <alignment horizontal="center"/>
    </xf>
    <xf numFmtId="0" fontId="12" fillId="0" borderId="20" xfId="0" applyFont="1" applyBorder="1" applyAlignment="1">
      <alignment horizontal="center"/>
    </xf>
    <xf numFmtId="0" fontId="13" fillId="0" borderId="2" xfId="0" applyFont="1" applyBorder="1" applyAlignment="1">
      <alignment horizontal="center" vertical="center"/>
    </xf>
    <xf numFmtId="0" fontId="22" fillId="0" borderId="14" xfId="0" applyFont="1" applyBorder="1" applyAlignment="1">
      <alignment horizontal="center"/>
    </xf>
    <xf numFmtId="0" fontId="22" fillId="0" borderId="20" xfId="0" applyFont="1" applyBorder="1" applyAlignment="1">
      <alignment horizontal="center"/>
    </xf>
    <xf numFmtId="0" fontId="3" fillId="0" borderId="0" xfId="0" applyFont="1" applyBorder="1" applyAlignment="1">
      <alignment horizont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 fillId="0" borderId="0" xfId="0" applyFont="1" applyAlignment="1">
      <alignment horizontal="center"/>
    </xf>
    <xf numFmtId="0" fontId="10" fillId="0" borderId="13"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0" xfId="0" applyFont="1" applyAlignment="1">
      <alignment horizontal="center"/>
    </xf>
    <xf numFmtId="0" fontId="12" fillId="0" borderId="4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1"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4"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4" xfId="0" applyFont="1" applyBorder="1" applyAlignment="1">
      <alignment horizontal="center"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0" xfId="0" applyFont="1" applyFill="1" applyBorder="1" applyAlignment="1">
      <alignment horizontal="center" vertical="center"/>
    </xf>
    <xf numFmtId="0" fontId="13" fillId="0" borderId="13" xfId="0" applyFont="1" applyBorder="1" applyAlignment="1">
      <alignment horizontal="center"/>
    </xf>
    <xf numFmtId="0" fontId="13" fillId="0" borderId="10" xfId="0" applyFont="1" applyBorder="1" applyAlignment="1">
      <alignment horizontal="center"/>
    </xf>
    <xf numFmtId="0" fontId="16" fillId="0" borderId="0" xfId="0" applyFont="1" applyAlignment="1">
      <alignment horizontal="center" vertical="center"/>
    </xf>
    <xf numFmtId="0" fontId="13" fillId="0" borderId="16" xfId="0" applyFont="1" applyBorder="1" applyAlignment="1">
      <alignment horizontal="center"/>
    </xf>
    <xf numFmtId="0" fontId="13" fillId="0" borderId="54" xfId="0" applyFont="1" applyBorder="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46" xfId="0" applyFont="1" applyBorder="1" applyAlignment="1">
      <alignment horizontal="center" vertical="center"/>
    </xf>
    <xf numFmtId="0" fontId="18" fillId="0" borderId="25" xfId="0" applyFont="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2"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3" fillId="0" borderId="0" xfId="0" applyFont="1" applyBorder="1" applyAlignment="1">
      <alignment horizontal="center" wrapText="1"/>
    </xf>
    <xf numFmtId="0" fontId="23" fillId="0" borderId="0" xfId="0" applyFont="1" applyAlignment="1">
      <alignment horizontal="center"/>
    </xf>
    <xf numFmtId="0" fontId="24" fillId="0" borderId="0" xfId="0" applyFont="1" applyAlignment="1">
      <alignment horizontal="center"/>
    </xf>
    <xf numFmtId="0" fontId="25" fillId="0" borderId="2" xfId="0" applyFont="1" applyBorder="1" applyAlignment="1">
      <alignment horizontal="center"/>
    </xf>
    <xf numFmtId="0" fontId="25" fillId="0" borderId="0" xfId="0" applyFont="1" applyBorder="1" applyAlignment="1">
      <alignment horizontal="center"/>
    </xf>
    <xf numFmtId="0" fontId="12" fillId="0" borderId="0" xfId="0" applyFont="1" applyFill="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9"/>
  <sheetViews>
    <sheetView workbookViewId="0">
      <selection activeCell="A10" sqref="A10"/>
    </sheetView>
  </sheetViews>
  <sheetFormatPr defaultRowHeight="14.25"/>
  <cols>
    <col min="1" max="1" width="102.42578125" style="2" customWidth="1"/>
    <col min="2" max="16384" width="9.140625" style="2"/>
  </cols>
  <sheetData>
    <row r="1" spans="1:1" ht="24.75">
      <c r="A1" s="452" t="s">
        <v>571</v>
      </c>
    </row>
    <row r="2" spans="1:1" ht="16.5">
      <c r="A2" s="453" t="s">
        <v>572</v>
      </c>
    </row>
    <row r="3" spans="1:1" ht="16.5">
      <c r="A3" s="453" t="s">
        <v>573</v>
      </c>
    </row>
    <row r="4" spans="1:1" ht="15.75" thickBot="1">
      <c r="A4" s="454" t="s">
        <v>574</v>
      </c>
    </row>
    <row r="5" spans="1:1" ht="15">
      <c r="A5" s="455"/>
    </row>
    <row r="6" spans="1:1" ht="15.75">
      <c r="A6" s="210" t="s">
        <v>575</v>
      </c>
    </row>
    <row r="8" spans="1:1" ht="15.75">
      <c r="A8" s="211" t="s">
        <v>262</v>
      </c>
    </row>
    <row r="10" spans="1:1" ht="78.75">
      <c r="A10" s="173" t="s">
        <v>413</v>
      </c>
    </row>
    <row r="12" spans="1:1" ht="15.75">
      <c r="A12" s="211" t="s">
        <v>329</v>
      </c>
    </row>
    <row r="13" spans="1:1" ht="48" customHeight="1">
      <c r="A13" s="173" t="s">
        <v>366</v>
      </c>
    </row>
    <row r="15" spans="1:1" ht="15.75">
      <c r="A15" s="211" t="s">
        <v>307</v>
      </c>
    </row>
    <row r="16" spans="1:1" ht="47.25">
      <c r="A16" s="174" t="s">
        <v>308</v>
      </c>
    </row>
    <row r="17" spans="1:1" ht="7.5" customHeight="1">
      <c r="A17" s="98"/>
    </row>
    <row r="18" spans="1:1" ht="15.75">
      <c r="A18" s="98" t="s">
        <v>414</v>
      </c>
    </row>
    <row r="19" spans="1:1" ht="31.5">
      <c r="A19" s="176" t="s">
        <v>415</v>
      </c>
    </row>
    <row r="20" spans="1:1" ht="15.75">
      <c r="A20" s="98" t="s">
        <v>416</v>
      </c>
    </row>
    <row r="21" spans="1:1" ht="9.75" customHeight="1"/>
    <row r="22" spans="1:1" ht="15.75">
      <c r="A22" s="98" t="s">
        <v>309</v>
      </c>
    </row>
    <row r="23" spans="1:1" ht="31.5">
      <c r="A23" s="175" t="s">
        <v>330</v>
      </c>
    </row>
    <row r="24" spans="1:1" ht="9.75" customHeight="1">
      <c r="A24" s="98"/>
    </row>
    <row r="25" spans="1:1" ht="31.5">
      <c r="A25" s="175" t="s">
        <v>310</v>
      </c>
    </row>
    <row r="26" spans="1:1" ht="9" customHeight="1">
      <c r="A26" s="98"/>
    </row>
    <row r="27" spans="1:1" ht="47.25">
      <c r="A27" s="175" t="s">
        <v>331</v>
      </c>
    </row>
    <row r="30" spans="1:1">
      <c r="A30" s="177" t="s">
        <v>548</v>
      </c>
    </row>
    <row r="33" spans="1:1">
      <c r="A33" s="177" t="s">
        <v>549</v>
      </c>
    </row>
    <row r="34" spans="1:1">
      <c r="A34" s="177" t="s">
        <v>550</v>
      </c>
    </row>
    <row r="35" spans="1:1">
      <c r="A35" s="177" t="s">
        <v>551</v>
      </c>
    </row>
    <row r="36" spans="1:1">
      <c r="A36" s="177" t="s">
        <v>552</v>
      </c>
    </row>
    <row r="38" spans="1:1">
      <c r="A38" s="177" t="s">
        <v>332</v>
      </c>
    </row>
    <row r="39" spans="1:1">
      <c r="A39" s="456" t="s">
        <v>570</v>
      </c>
    </row>
  </sheetData>
  <printOptions horizontalCentered="1"/>
  <pageMargins left="0.70866141732283472" right="0.70866141732283472" top="0.39" bottom="1.2204724409448819" header="0.31496062992125984" footer="0.31496062992125984"/>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dimension ref="A2:D54"/>
  <sheetViews>
    <sheetView topLeftCell="A16" workbookViewId="0">
      <selection activeCell="J24" sqref="J24"/>
    </sheetView>
  </sheetViews>
  <sheetFormatPr defaultRowHeight="14.25"/>
  <cols>
    <col min="1" max="1" width="3.5703125" style="2" customWidth="1"/>
    <col min="2" max="2" width="62.28515625" style="2" customWidth="1"/>
    <col min="3" max="3" width="16.5703125" style="2" customWidth="1"/>
    <col min="4" max="4" width="15.85546875" style="2" bestFit="1" customWidth="1"/>
    <col min="5" max="16384" width="9.140625" style="2"/>
  </cols>
  <sheetData>
    <row r="2" spans="2:4" ht="15" thickBot="1">
      <c r="D2" s="120" t="s">
        <v>192</v>
      </c>
    </row>
    <row r="3" spans="2:4" ht="16.5" thickBot="1">
      <c r="B3" s="118" t="s">
        <v>129</v>
      </c>
      <c r="C3" s="219" t="s">
        <v>417</v>
      </c>
      <c r="D3" s="212" t="s">
        <v>334</v>
      </c>
    </row>
    <row r="4" spans="2:4">
      <c r="B4" s="35" t="s">
        <v>130</v>
      </c>
      <c r="C4" s="5">
        <v>0</v>
      </c>
      <c r="D4" s="5">
        <v>0</v>
      </c>
    </row>
    <row r="5" spans="2:4">
      <c r="B5" s="7" t="s">
        <v>397</v>
      </c>
      <c r="C5" s="8">
        <v>0</v>
      </c>
      <c r="D5" s="8">
        <v>0</v>
      </c>
    </row>
    <row r="6" spans="2:4">
      <c r="B6" s="7" t="s">
        <v>131</v>
      </c>
      <c r="C6" s="8">
        <v>0</v>
      </c>
      <c r="D6" s="8">
        <v>0</v>
      </c>
    </row>
    <row r="7" spans="2:4">
      <c r="B7" s="7" t="s">
        <v>132</v>
      </c>
      <c r="C7" s="8">
        <v>0</v>
      </c>
      <c r="D7" s="8">
        <v>0</v>
      </c>
    </row>
    <row r="8" spans="2:4">
      <c r="B8" s="7" t="s">
        <v>133</v>
      </c>
      <c r="C8" s="8">
        <v>0</v>
      </c>
      <c r="D8" s="8">
        <v>0</v>
      </c>
    </row>
    <row r="9" spans="2:4">
      <c r="B9" s="7" t="s">
        <v>218</v>
      </c>
      <c r="C9" s="8">
        <v>0</v>
      </c>
      <c r="D9" s="8">
        <v>0</v>
      </c>
    </row>
    <row r="10" spans="2:4">
      <c r="B10" s="7" t="s">
        <v>219</v>
      </c>
      <c r="C10" s="8">
        <v>0</v>
      </c>
      <c r="D10" s="8">
        <v>0</v>
      </c>
    </row>
    <row r="11" spans="2:4">
      <c r="B11" s="7" t="s">
        <v>220</v>
      </c>
      <c r="C11" s="8">
        <v>0</v>
      </c>
      <c r="D11" s="8">
        <v>0</v>
      </c>
    </row>
    <row r="12" spans="2:4">
      <c r="B12" s="7" t="s">
        <v>221</v>
      </c>
      <c r="C12" s="8">
        <v>0</v>
      </c>
      <c r="D12" s="8">
        <v>0</v>
      </c>
    </row>
    <row r="13" spans="2:4" ht="15.75">
      <c r="B13" s="7" t="s">
        <v>222</v>
      </c>
      <c r="C13" s="36">
        <v>0</v>
      </c>
      <c r="D13" s="36">
        <v>0</v>
      </c>
    </row>
    <row r="14" spans="2:4">
      <c r="B14" s="7" t="s">
        <v>224</v>
      </c>
      <c r="C14" s="8">
        <v>0</v>
      </c>
      <c r="D14" s="8">
        <v>0</v>
      </c>
    </row>
    <row r="15" spans="2:4">
      <c r="B15" s="7" t="s">
        <v>223</v>
      </c>
      <c r="C15" s="8">
        <v>12307</v>
      </c>
      <c r="D15" s="8">
        <v>6549</v>
      </c>
    </row>
    <row r="16" spans="2:4">
      <c r="B16" s="7" t="s">
        <v>225</v>
      </c>
      <c r="C16" s="8">
        <v>6395</v>
      </c>
      <c r="D16" s="8">
        <v>0</v>
      </c>
    </row>
    <row r="17" spans="1:4">
      <c r="B17" s="7" t="s">
        <v>226</v>
      </c>
      <c r="C17" s="8">
        <v>0</v>
      </c>
      <c r="D17" s="8">
        <v>0</v>
      </c>
    </row>
    <row r="18" spans="1:4">
      <c r="B18" s="7" t="s">
        <v>227</v>
      </c>
      <c r="C18" s="8">
        <v>0</v>
      </c>
      <c r="D18" s="8">
        <v>0</v>
      </c>
    </row>
    <row r="19" spans="1:4">
      <c r="B19" s="7" t="s">
        <v>228</v>
      </c>
      <c r="C19" s="8">
        <v>0</v>
      </c>
      <c r="D19" s="8">
        <v>0</v>
      </c>
    </row>
    <row r="20" spans="1:4">
      <c r="B20" s="7" t="s">
        <v>229</v>
      </c>
      <c r="C20" s="8">
        <v>0</v>
      </c>
      <c r="D20" s="8">
        <v>0</v>
      </c>
    </row>
    <row r="21" spans="1:4">
      <c r="B21" s="7" t="s">
        <v>230</v>
      </c>
      <c r="C21" s="8">
        <v>0</v>
      </c>
      <c r="D21" s="8">
        <v>0</v>
      </c>
    </row>
    <row r="22" spans="1:4">
      <c r="B22" s="7" t="s">
        <v>231</v>
      </c>
      <c r="C22" s="8">
        <v>0</v>
      </c>
      <c r="D22" s="8">
        <v>0</v>
      </c>
    </row>
    <row r="23" spans="1:4">
      <c r="B23" s="37" t="s">
        <v>232</v>
      </c>
      <c r="C23" s="8">
        <v>0</v>
      </c>
      <c r="D23" s="8">
        <v>0</v>
      </c>
    </row>
    <row r="24" spans="1:4">
      <c r="B24" s="37" t="s">
        <v>250</v>
      </c>
      <c r="C24" s="8">
        <v>508204</v>
      </c>
      <c r="D24" s="8">
        <v>334378</v>
      </c>
    </row>
    <row r="25" spans="1:4">
      <c r="B25" s="37" t="s">
        <v>233</v>
      </c>
      <c r="C25" s="8">
        <v>0</v>
      </c>
      <c r="D25" s="8">
        <v>0</v>
      </c>
    </row>
    <row r="26" spans="1:4">
      <c r="B26" s="37" t="s">
        <v>234</v>
      </c>
      <c r="C26" s="8">
        <v>0</v>
      </c>
      <c r="D26" s="8">
        <v>0</v>
      </c>
    </row>
    <row r="27" spans="1:4">
      <c r="B27" s="37" t="s">
        <v>235</v>
      </c>
      <c r="C27" s="8">
        <v>0</v>
      </c>
      <c r="D27" s="8">
        <v>0</v>
      </c>
    </row>
    <row r="28" spans="1:4">
      <c r="B28" s="37" t="s">
        <v>236</v>
      </c>
      <c r="C28" s="8">
        <v>0</v>
      </c>
      <c r="D28" s="8">
        <v>0</v>
      </c>
    </row>
    <row r="29" spans="1:4" ht="15" thickBot="1">
      <c r="B29" s="38" t="s">
        <v>361</v>
      </c>
      <c r="C29" s="19"/>
      <c r="D29" s="19">
        <v>0</v>
      </c>
    </row>
    <row r="30" spans="1:4" ht="16.5" thickBot="1">
      <c r="B30" s="119" t="s">
        <v>8</v>
      </c>
      <c r="C30" s="39">
        <f>SUM(C4:C29)</f>
        <v>526906</v>
      </c>
      <c r="D30" s="39">
        <f>SUM(D4:D29)</f>
        <v>340927</v>
      </c>
    </row>
    <row r="32" spans="1:4">
      <c r="A32" s="409"/>
      <c r="B32" s="409"/>
      <c r="C32" s="409"/>
      <c r="D32" s="409"/>
    </row>
    <row r="33" spans="1:4" ht="15" thickBot="1">
      <c r="D33" s="120" t="s">
        <v>192</v>
      </c>
    </row>
    <row r="34" spans="1:4" ht="16.5" thickBot="1">
      <c r="B34" s="118" t="s">
        <v>134</v>
      </c>
      <c r="C34" s="219" t="s">
        <v>417</v>
      </c>
      <c r="D34" s="212" t="s">
        <v>334</v>
      </c>
    </row>
    <row r="35" spans="1:4">
      <c r="B35" s="35" t="s">
        <v>135</v>
      </c>
      <c r="C35" s="5">
        <v>0</v>
      </c>
      <c r="D35" s="5">
        <v>0</v>
      </c>
    </row>
    <row r="36" spans="1:4">
      <c r="B36" s="7" t="s">
        <v>251</v>
      </c>
      <c r="C36" s="8">
        <v>0</v>
      </c>
      <c r="D36" s="8">
        <v>0</v>
      </c>
    </row>
    <row r="37" spans="1:4">
      <c r="B37" s="7" t="s">
        <v>254</v>
      </c>
      <c r="C37" s="8">
        <v>0</v>
      </c>
      <c r="D37" s="8">
        <v>290737</v>
      </c>
    </row>
    <row r="38" spans="1:4">
      <c r="B38" s="7" t="s">
        <v>252</v>
      </c>
      <c r="C38" s="8">
        <v>0</v>
      </c>
      <c r="D38" s="8">
        <v>247000</v>
      </c>
    </row>
    <row r="39" spans="1:4">
      <c r="B39" s="7" t="s">
        <v>253</v>
      </c>
      <c r="C39" s="8">
        <v>0</v>
      </c>
      <c r="D39" s="8">
        <v>0</v>
      </c>
    </row>
    <row r="40" spans="1:4">
      <c r="B40" s="7" t="s">
        <v>136</v>
      </c>
      <c r="C40" s="8">
        <v>0</v>
      </c>
      <c r="D40" s="8">
        <v>0</v>
      </c>
    </row>
    <row r="41" spans="1:4" ht="15" thickBot="1">
      <c r="B41" s="40" t="s">
        <v>255</v>
      </c>
      <c r="C41" s="19">
        <f>'Annex-A'!L30</f>
        <v>28316486</v>
      </c>
      <c r="D41" s="8">
        <v>1181325</v>
      </c>
    </row>
    <row r="42" spans="1:4" ht="16.5" thickBot="1">
      <c r="B42" s="121" t="s">
        <v>8</v>
      </c>
      <c r="C42" s="39">
        <f>SUM(C35:C41)</f>
        <v>28316486</v>
      </c>
      <c r="D42" s="182">
        <f>SUM(D35:D41)</f>
        <v>1719062</v>
      </c>
    </row>
    <row r="45" spans="1:4" ht="15" thickBot="1">
      <c r="A45" s="4"/>
      <c r="B45" s="4"/>
      <c r="D45" s="33" t="s">
        <v>192</v>
      </c>
    </row>
    <row r="46" spans="1:4" ht="16.5" thickBot="1">
      <c r="B46" s="42" t="s">
        <v>359</v>
      </c>
      <c r="C46" s="219" t="s">
        <v>417</v>
      </c>
      <c r="D46" s="212" t="s">
        <v>334</v>
      </c>
    </row>
    <row r="47" spans="1:4">
      <c r="B47" s="7" t="s">
        <v>137</v>
      </c>
      <c r="C47" s="8">
        <v>0</v>
      </c>
      <c r="D47" s="8">
        <v>0</v>
      </c>
    </row>
    <row r="48" spans="1:4">
      <c r="B48" s="7" t="s">
        <v>362</v>
      </c>
      <c r="C48" s="8">
        <v>0</v>
      </c>
      <c r="D48" s="8">
        <v>0</v>
      </c>
    </row>
    <row r="49" spans="2:4" ht="15" thickBot="1">
      <c r="B49" s="40" t="s">
        <v>363</v>
      </c>
      <c r="C49" s="19">
        <v>956</v>
      </c>
      <c r="D49" s="19">
        <v>200</v>
      </c>
    </row>
    <row r="50" spans="2:4" ht="16.5" thickBot="1">
      <c r="B50" s="41" t="s">
        <v>8</v>
      </c>
      <c r="C50" s="39">
        <f>SUM(C47:C49)</f>
        <v>956</v>
      </c>
      <c r="D50" s="39">
        <f>SUM(D47:D49)</f>
        <v>200</v>
      </c>
    </row>
    <row r="54" spans="2:4">
      <c r="C54" s="295"/>
    </row>
  </sheetData>
  <mergeCells count="1">
    <mergeCell ref="A32:D32"/>
  </mergeCells>
  <printOptions horizontalCentered="1"/>
  <pageMargins left="0.55118110236220474" right="0.43307086614173229" top="0.74803149606299213" bottom="0.74803149606299213" header="0.31496062992125984" footer="0.31496062992125984"/>
  <pageSetup paperSize="9" scale="90" orientation="portrait" horizontalDpi="300" verticalDpi="300" r:id="rId1"/>
</worksheet>
</file>

<file path=xl/worksheets/sheet11.xml><?xml version="1.0" encoding="utf-8"?>
<worksheet xmlns="http://schemas.openxmlformats.org/spreadsheetml/2006/main" xmlns:r="http://schemas.openxmlformats.org/officeDocument/2006/relationships">
  <dimension ref="A2:C38"/>
  <sheetViews>
    <sheetView topLeftCell="A22" workbookViewId="0">
      <selection activeCell="B9" sqref="B9"/>
    </sheetView>
  </sheetViews>
  <sheetFormatPr defaultRowHeight="14.25"/>
  <cols>
    <col min="1" max="1" width="5.28515625" style="4" customWidth="1"/>
    <col min="2" max="2" width="109.140625" style="4" customWidth="1"/>
    <col min="3" max="16384" width="9.140625" style="4"/>
  </cols>
  <sheetData>
    <row r="2" spans="1:3" ht="18">
      <c r="B2" s="31" t="s">
        <v>263</v>
      </c>
    </row>
    <row r="3" spans="1:3" ht="15.75">
      <c r="B3" s="22"/>
    </row>
    <row r="4" spans="1:3" ht="18">
      <c r="B4" s="31" t="s">
        <v>270</v>
      </c>
    </row>
    <row r="5" spans="1:3" ht="28.5">
      <c r="B5" s="23" t="s">
        <v>264</v>
      </c>
    </row>
    <row r="6" spans="1:3">
      <c r="B6" s="24"/>
    </row>
    <row r="7" spans="1:3" ht="18">
      <c r="B7" s="32" t="s">
        <v>265</v>
      </c>
    </row>
    <row r="8" spans="1:3" ht="28.5">
      <c r="B8" s="23" t="s">
        <v>269</v>
      </c>
    </row>
    <row r="9" spans="1:3">
      <c r="B9" s="25" t="s">
        <v>398</v>
      </c>
    </row>
    <row r="10" spans="1:3">
      <c r="B10" s="26"/>
    </row>
    <row r="11" spans="1:3" ht="18">
      <c r="B11" s="32" t="s">
        <v>268</v>
      </c>
    </row>
    <row r="12" spans="1:3" ht="57">
      <c r="A12" s="24"/>
      <c r="B12" s="23" t="s">
        <v>576</v>
      </c>
      <c r="C12" s="24"/>
    </row>
    <row r="14" spans="1:3" ht="18">
      <c r="B14" s="31" t="s">
        <v>267</v>
      </c>
    </row>
    <row r="15" spans="1:3" ht="15.75">
      <c r="B15" s="27"/>
    </row>
    <row r="16" spans="1:3" s="324" customFormat="1" ht="52.5" customHeight="1">
      <c r="B16" s="316" t="s">
        <v>523</v>
      </c>
    </row>
    <row r="17" spans="1:2">
      <c r="B17" s="30"/>
    </row>
    <row r="18" spans="1:2" ht="42.75">
      <c r="B18" s="28" t="s">
        <v>519</v>
      </c>
    </row>
    <row r="19" spans="1:2">
      <c r="B19" s="30"/>
    </row>
    <row r="20" spans="1:2" ht="28.5">
      <c r="A20" s="4" t="s">
        <v>237</v>
      </c>
      <c r="B20" s="316" t="s">
        <v>502</v>
      </c>
    </row>
    <row r="21" spans="1:2">
      <c r="B21" s="29"/>
    </row>
    <row r="22" spans="1:2" ht="28.5">
      <c r="B22" s="28" t="s">
        <v>520</v>
      </c>
    </row>
    <row r="23" spans="1:2">
      <c r="B23" s="29"/>
    </row>
    <row r="24" spans="1:2" ht="28.5">
      <c r="B24" s="28" t="s">
        <v>504</v>
      </c>
    </row>
    <row r="29" spans="1:2">
      <c r="B29" s="177" t="s">
        <v>554</v>
      </c>
    </row>
    <row r="30" spans="1:2">
      <c r="B30" s="338" t="s">
        <v>541</v>
      </c>
    </row>
    <row r="31" spans="1:2">
      <c r="B31" s="338" t="s">
        <v>542</v>
      </c>
    </row>
    <row r="32" spans="1:2">
      <c r="B32" s="338" t="s">
        <v>558</v>
      </c>
    </row>
    <row r="33" spans="2:2">
      <c r="B33" s="338" t="s">
        <v>564</v>
      </c>
    </row>
    <row r="34" spans="2:2">
      <c r="B34" s="338" t="s">
        <v>565</v>
      </c>
    </row>
    <row r="35" spans="2:2">
      <c r="B35" s="338" t="s">
        <v>566</v>
      </c>
    </row>
    <row r="36" spans="2:2">
      <c r="B36" s="2"/>
    </row>
    <row r="37" spans="2:2">
      <c r="B37" s="177" t="s">
        <v>332</v>
      </c>
    </row>
    <row r="38" spans="2:2">
      <c r="B38" s="456" t="s">
        <v>570</v>
      </c>
    </row>
  </sheetData>
  <printOptions horizontalCentered="1"/>
  <pageMargins left="0.70866141732283472" right="0.70866141732283472" top="0.74803149606299213" bottom="0.74803149606299213" header="0.31496062992125984" footer="0.31496062992125984"/>
  <pageSetup paperSize="9" scale="80" orientation="portrait" horizontalDpi="300" verticalDpi="300" r:id="rId1"/>
</worksheet>
</file>

<file path=xl/worksheets/sheet12.xml><?xml version="1.0" encoding="utf-8"?>
<worksheet xmlns="http://schemas.openxmlformats.org/spreadsheetml/2006/main" xmlns:r="http://schemas.openxmlformats.org/officeDocument/2006/relationships">
  <dimension ref="B1:M55"/>
  <sheetViews>
    <sheetView tabSelected="1" topLeftCell="A10" workbookViewId="0">
      <selection activeCell="B55" sqref="B55"/>
    </sheetView>
  </sheetViews>
  <sheetFormatPr defaultRowHeight="14.25"/>
  <cols>
    <col min="1" max="1" width="2.140625" style="2" customWidth="1"/>
    <col min="2" max="2" width="49.140625" style="2" customWidth="1"/>
    <col min="3" max="3" width="18.28515625" style="2" bestFit="1" customWidth="1"/>
    <col min="4" max="4" width="16.85546875" style="2" bestFit="1" customWidth="1"/>
    <col min="5" max="5" width="50.85546875" style="2" customWidth="1"/>
    <col min="6" max="6" width="18.28515625" style="2" bestFit="1" customWidth="1"/>
    <col min="7" max="7" width="16.85546875" style="2" bestFit="1" customWidth="1"/>
    <col min="8" max="16384" width="9.140625" style="2"/>
  </cols>
  <sheetData>
    <row r="1" spans="2:13" ht="15" thickBot="1"/>
    <row r="2" spans="2:13" ht="15.75">
      <c r="B2" s="410" t="s">
        <v>335</v>
      </c>
      <c r="C2" s="411"/>
      <c r="D2" s="411"/>
      <c r="E2" s="411"/>
      <c r="F2" s="411"/>
      <c r="G2" s="412"/>
      <c r="H2" s="3"/>
      <c r="I2" s="3"/>
      <c r="J2" s="3"/>
      <c r="K2" s="3"/>
      <c r="L2" s="3"/>
      <c r="M2" s="4"/>
    </row>
    <row r="3" spans="2:13" ht="15.75" customHeight="1" thickBot="1">
      <c r="B3" s="413" t="s">
        <v>336</v>
      </c>
      <c r="C3" s="414"/>
      <c r="D3" s="414"/>
      <c r="E3" s="414"/>
      <c r="F3" s="414"/>
      <c r="G3" s="415"/>
      <c r="H3" s="3"/>
      <c r="I3" s="3"/>
      <c r="J3" s="3"/>
      <c r="K3" s="3"/>
      <c r="L3" s="3"/>
      <c r="M3" s="4"/>
    </row>
    <row r="4" spans="2:13" ht="16.5" customHeight="1" thickBot="1">
      <c r="B4" s="413" t="s">
        <v>399</v>
      </c>
      <c r="C4" s="414"/>
      <c r="D4" s="414"/>
      <c r="E4" s="414"/>
      <c r="F4" s="414"/>
      <c r="G4" s="415"/>
      <c r="H4" s="3"/>
      <c r="I4" s="3"/>
      <c r="J4" s="3"/>
      <c r="K4" s="3"/>
      <c r="L4" s="3"/>
      <c r="M4" s="4"/>
    </row>
    <row r="5" spans="2:13" ht="15" thickBot="1">
      <c r="B5" s="370" t="s">
        <v>505</v>
      </c>
      <c r="C5" s="371"/>
      <c r="D5" s="371"/>
      <c r="E5" s="371"/>
      <c r="F5" s="371"/>
      <c r="G5" s="372"/>
      <c r="H5" s="3"/>
      <c r="I5" s="3"/>
      <c r="J5" s="3"/>
      <c r="K5" s="3"/>
      <c r="L5" s="3"/>
      <c r="M5" s="4"/>
    </row>
    <row r="6" spans="2:13" ht="16.5" thickBot="1">
      <c r="B6" s="166" t="s">
        <v>138</v>
      </c>
      <c r="C6" s="219" t="s">
        <v>417</v>
      </c>
      <c r="D6" s="212" t="s">
        <v>334</v>
      </c>
      <c r="E6" s="167" t="s">
        <v>139</v>
      </c>
      <c r="F6" s="219" t="s">
        <v>417</v>
      </c>
      <c r="G6" s="212" t="s">
        <v>334</v>
      </c>
    </row>
    <row r="7" spans="2:13" ht="15.75">
      <c r="B7" s="118" t="s">
        <v>145</v>
      </c>
      <c r="C7" s="5"/>
      <c r="D7" s="6"/>
      <c r="E7" s="168" t="s">
        <v>144</v>
      </c>
      <c r="F7" s="5"/>
      <c r="G7" s="6"/>
    </row>
    <row r="8" spans="2:13">
      <c r="B8" s="7" t="s">
        <v>140</v>
      </c>
      <c r="C8" s="8">
        <v>0</v>
      </c>
      <c r="D8" s="9">
        <v>0</v>
      </c>
      <c r="E8" s="10" t="s">
        <v>326</v>
      </c>
      <c r="F8" s="8">
        <v>0</v>
      </c>
      <c r="G8" s="9">
        <v>0</v>
      </c>
    </row>
    <row r="9" spans="2:13">
      <c r="B9" s="7" t="s">
        <v>141</v>
      </c>
      <c r="C9" s="8"/>
      <c r="D9" s="9"/>
      <c r="E9" s="11" t="s">
        <v>327</v>
      </c>
      <c r="F9" s="8">
        <f>'SCHEDULE 21,22,23'!C30</f>
        <v>526906</v>
      </c>
      <c r="G9" s="9">
        <f>'SCHEDULE 21,22,23'!D30</f>
        <v>340927</v>
      </c>
    </row>
    <row r="10" spans="2:13">
      <c r="B10" s="7" t="s">
        <v>256</v>
      </c>
      <c r="C10" s="8">
        <v>27032.720000000001</v>
      </c>
      <c r="D10" s="9">
        <v>26059.72</v>
      </c>
      <c r="E10" s="11"/>
      <c r="F10" s="8"/>
      <c r="G10" s="9"/>
    </row>
    <row r="11" spans="2:13">
      <c r="B11" s="7" t="s">
        <v>257</v>
      </c>
      <c r="C11" s="8">
        <v>6270317</v>
      </c>
      <c r="D11" s="9">
        <v>5719455</v>
      </c>
      <c r="E11" s="232" t="s">
        <v>149</v>
      </c>
      <c r="F11" s="8"/>
      <c r="G11" s="9"/>
    </row>
    <row r="12" spans="2:13">
      <c r="B12" s="7" t="s">
        <v>403</v>
      </c>
      <c r="C12" s="8">
        <v>11996.08</v>
      </c>
      <c r="D12" s="9">
        <v>10898.08</v>
      </c>
      <c r="E12" s="11" t="s">
        <v>479</v>
      </c>
      <c r="F12" s="8">
        <f>'Annex- C'!G36</f>
        <v>58912954</v>
      </c>
      <c r="G12" s="9"/>
    </row>
    <row r="13" spans="2:13">
      <c r="B13" s="12" t="s">
        <v>410</v>
      </c>
      <c r="C13" s="8">
        <v>76173000</v>
      </c>
      <c r="D13" s="9">
        <v>70769000</v>
      </c>
      <c r="E13" s="11" t="s">
        <v>405</v>
      </c>
      <c r="F13" s="8">
        <f>'SCHEDULE 21,22,23'!C42</f>
        <v>28316486</v>
      </c>
      <c r="G13" s="9">
        <f>'SCHEDULE 21,22,23'!D42</f>
        <v>1719062</v>
      </c>
    </row>
    <row r="14" spans="2:13">
      <c r="B14" s="7"/>
      <c r="C14" s="8"/>
      <c r="D14" s="9"/>
      <c r="E14" s="11"/>
      <c r="F14" s="8"/>
      <c r="G14" s="9"/>
    </row>
    <row r="15" spans="2:13" ht="25.5" customHeight="1">
      <c r="B15" s="144" t="s">
        <v>146</v>
      </c>
      <c r="C15" s="8"/>
      <c r="D15" s="9"/>
      <c r="E15" s="169" t="s">
        <v>150</v>
      </c>
      <c r="F15" s="8"/>
      <c r="G15" s="9"/>
    </row>
    <row r="16" spans="2:13" ht="15" customHeight="1">
      <c r="B16" s="7" t="s">
        <v>142</v>
      </c>
      <c r="C16" s="8">
        <v>0</v>
      </c>
      <c r="D16" s="9">
        <v>0</v>
      </c>
      <c r="E16" s="11" t="s">
        <v>239</v>
      </c>
      <c r="F16" s="8">
        <v>0</v>
      </c>
      <c r="G16" s="9">
        <v>0</v>
      </c>
    </row>
    <row r="17" spans="2:7">
      <c r="B17" s="170" t="s">
        <v>143</v>
      </c>
      <c r="C17" s="8">
        <v>0</v>
      </c>
      <c r="D17" s="9">
        <v>0</v>
      </c>
      <c r="E17" s="11" t="s">
        <v>151</v>
      </c>
      <c r="F17" s="8">
        <v>0</v>
      </c>
      <c r="G17" s="9">
        <v>0</v>
      </c>
    </row>
    <row r="18" spans="2:7">
      <c r="B18" s="7" t="s">
        <v>400</v>
      </c>
      <c r="C18" s="8">
        <v>0</v>
      </c>
      <c r="D18" s="9">
        <v>0</v>
      </c>
      <c r="E18" s="11"/>
      <c r="F18" s="8"/>
      <c r="G18" s="9"/>
    </row>
    <row r="19" spans="2:7" ht="29.25" customHeight="1">
      <c r="B19" s="317" t="s">
        <v>401</v>
      </c>
      <c r="C19" s="8"/>
      <c r="D19" s="9"/>
      <c r="E19" s="231" t="s">
        <v>406</v>
      </c>
      <c r="F19" s="8"/>
      <c r="G19" s="9"/>
    </row>
    <row r="20" spans="2:7">
      <c r="B20" s="13"/>
      <c r="C20" s="8"/>
      <c r="D20" s="9"/>
      <c r="E20" s="11" t="s">
        <v>152</v>
      </c>
      <c r="F20" s="8">
        <v>0</v>
      </c>
      <c r="G20" s="9">
        <v>0</v>
      </c>
    </row>
    <row r="21" spans="2:7" ht="15.75">
      <c r="B21" s="144" t="s">
        <v>147</v>
      </c>
      <c r="C21" s="8"/>
      <c r="D21" s="9"/>
      <c r="E21" s="11" t="s">
        <v>153</v>
      </c>
      <c r="F21" s="8">
        <v>0</v>
      </c>
      <c r="G21" s="9">
        <v>0</v>
      </c>
    </row>
    <row r="22" spans="2:7">
      <c r="B22" s="7" t="s">
        <v>238</v>
      </c>
      <c r="C22" s="8">
        <v>0</v>
      </c>
      <c r="D22" s="9">
        <v>0</v>
      </c>
      <c r="E22" s="11"/>
      <c r="F22" s="8"/>
      <c r="G22" s="9"/>
    </row>
    <row r="23" spans="2:7" ht="15.75">
      <c r="B23" s="7" t="s">
        <v>402</v>
      </c>
      <c r="C23" s="8">
        <v>0</v>
      </c>
      <c r="D23" s="9">
        <v>0</v>
      </c>
      <c r="E23" s="169" t="s">
        <v>302</v>
      </c>
      <c r="F23" s="8"/>
      <c r="G23" s="9"/>
    </row>
    <row r="24" spans="2:7">
      <c r="B24" s="7"/>
      <c r="C24" s="8"/>
      <c r="D24" s="9"/>
      <c r="E24" s="11" t="s">
        <v>241</v>
      </c>
      <c r="F24" s="8">
        <v>0</v>
      </c>
      <c r="G24" s="9">
        <v>0</v>
      </c>
    </row>
    <row r="25" spans="2:7" ht="15.75">
      <c r="B25" s="144" t="s">
        <v>148</v>
      </c>
      <c r="C25" s="8"/>
      <c r="D25" s="9"/>
      <c r="E25" s="11" t="s">
        <v>242</v>
      </c>
      <c r="F25" s="8">
        <v>0</v>
      </c>
      <c r="G25" s="9">
        <v>0</v>
      </c>
    </row>
    <row r="26" spans="2:7">
      <c r="B26" s="7" t="s">
        <v>259</v>
      </c>
      <c r="C26" s="8">
        <v>1078</v>
      </c>
      <c r="D26" s="8">
        <v>1053</v>
      </c>
      <c r="E26" s="11" t="s">
        <v>240</v>
      </c>
      <c r="F26" s="8">
        <v>0</v>
      </c>
      <c r="G26" s="9">
        <v>0</v>
      </c>
    </row>
    <row r="27" spans="2:7">
      <c r="B27" s="7" t="s">
        <v>258</v>
      </c>
      <c r="C27" s="8">
        <v>577688</v>
      </c>
      <c r="D27" s="8">
        <v>550982</v>
      </c>
      <c r="E27" s="11"/>
      <c r="F27" s="8"/>
      <c r="G27" s="9"/>
    </row>
    <row r="28" spans="2:7">
      <c r="B28" s="7" t="s">
        <v>404</v>
      </c>
      <c r="C28" s="8">
        <v>405</v>
      </c>
      <c r="D28" s="8">
        <v>499</v>
      </c>
      <c r="E28" s="230" t="s">
        <v>364</v>
      </c>
      <c r="F28" s="8">
        <v>0</v>
      </c>
      <c r="G28" s="9"/>
    </row>
    <row r="29" spans="2:7">
      <c r="B29" s="12" t="s">
        <v>409</v>
      </c>
      <c r="C29" s="8">
        <v>5574684</v>
      </c>
      <c r="D29" s="8">
        <v>6277026</v>
      </c>
      <c r="E29" s="11"/>
      <c r="F29" s="8"/>
      <c r="G29" s="9"/>
    </row>
    <row r="30" spans="2:7" ht="15.75">
      <c r="B30" s="144"/>
      <c r="C30" s="8"/>
      <c r="D30" s="9"/>
      <c r="E30" s="169" t="s">
        <v>328</v>
      </c>
      <c r="F30" s="8">
        <f>'SCHEDULE 21,22,23'!C50</f>
        <v>956</v>
      </c>
      <c r="G30" s="9">
        <f>'SCHEDULE 21,22,23'!D50</f>
        <v>200</v>
      </c>
    </row>
    <row r="31" spans="2:7" ht="15.75">
      <c r="B31" s="144" t="s">
        <v>483</v>
      </c>
      <c r="C31" s="8">
        <f>'Annex- C'!E36+'Annex- C'!K36</f>
        <v>7049284</v>
      </c>
      <c r="D31" s="9"/>
      <c r="E31" s="169"/>
      <c r="F31" s="8"/>
      <c r="G31" s="9"/>
    </row>
    <row r="32" spans="2:7" ht="15.75">
      <c r="B32" s="7"/>
      <c r="C32" s="8"/>
      <c r="D32" s="9"/>
      <c r="E32" s="169" t="s">
        <v>304</v>
      </c>
      <c r="F32" s="8">
        <v>0</v>
      </c>
      <c r="G32" s="9">
        <v>0</v>
      </c>
    </row>
    <row r="33" spans="2:7" ht="15.75">
      <c r="B33" s="144" t="s">
        <v>503</v>
      </c>
      <c r="C33" s="8">
        <f>'Annex-A'!L30</f>
        <v>28316486</v>
      </c>
      <c r="D33" s="9">
        <v>1181325</v>
      </c>
      <c r="E33" s="169"/>
      <c r="F33" s="8"/>
      <c r="G33" s="9"/>
    </row>
    <row r="34" spans="2:7" ht="15.75">
      <c r="B34" s="144"/>
      <c r="C34" s="8"/>
      <c r="D34" s="9"/>
      <c r="E34" s="169" t="s">
        <v>303</v>
      </c>
      <c r="F34" s="8"/>
      <c r="G34" s="9"/>
    </row>
    <row r="35" spans="2:7">
      <c r="B35" s="318" t="s">
        <v>506</v>
      </c>
      <c r="C35" s="8"/>
      <c r="D35" s="9">
        <v>6237</v>
      </c>
      <c r="E35" s="11" t="s">
        <v>243</v>
      </c>
      <c r="F35" s="8">
        <v>0</v>
      </c>
      <c r="G35" s="9">
        <v>0</v>
      </c>
    </row>
    <row r="36" spans="2:7" ht="15.75">
      <c r="B36" s="318"/>
      <c r="C36" s="8"/>
      <c r="D36" s="9"/>
      <c r="E36" s="14" t="s">
        <v>244</v>
      </c>
      <c r="F36" s="8"/>
      <c r="G36" s="9"/>
    </row>
    <row r="37" spans="2:7">
      <c r="B37" s="306" t="s">
        <v>507</v>
      </c>
      <c r="C37" s="8">
        <v>0</v>
      </c>
      <c r="D37" s="9"/>
      <c r="E37" s="11" t="s">
        <v>305</v>
      </c>
      <c r="F37" s="8">
        <v>27406.720000000001</v>
      </c>
      <c r="G37" s="8">
        <v>27032.720000000001</v>
      </c>
    </row>
    <row r="38" spans="2:7" ht="15" customHeight="1">
      <c r="B38" s="7" t="s">
        <v>243</v>
      </c>
      <c r="C38" s="8"/>
      <c r="D38" s="9"/>
      <c r="E38" s="11" t="s">
        <v>306</v>
      </c>
      <c r="F38" s="8">
        <v>6848709</v>
      </c>
      <c r="G38" s="8">
        <v>6270317</v>
      </c>
    </row>
    <row r="39" spans="2:7" ht="15" customHeight="1">
      <c r="B39" s="267" t="s">
        <v>244</v>
      </c>
      <c r="C39" s="8"/>
      <c r="D39" s="9"/>
      <c r="E39" s="11" t="s">
        <v>407</v>
      </c>
      <c r="F39" s="8">
        <v>0</v>
      </c>
      <c r="G39" s="8">
        <v>11996.08</v>
      </c>
    </row>
    <row r="40" spans="2:7">
      <c r="B40" s="7" t="s">
        <v>461</v>
      </c>
      <c r="C40" s="8">
        <v>1717446.92</v>
      </c>
      <c r="D40" s="9"/>
      <c r="E40" s="16" t="s">
        <v>411</v>
      </c>
      <c r="F40" s="8">
        <v>31086000</v>
      </c>
      <c r="G40" s="8">
        <v>76173000</v>
      </c>
    </row>
    <row r="41" spans="2:7" ht="15" thickBot="1">
      <c r="B41" s="7"/>
      <c r="C41" s="8"/>
      <c r="D41" s="17"/>
      <c r="E41" s="18"/>
      <c r="F41" s="19"/>
      <c r="G41" s="17"/>
    </row>
    <row r="42" spans="2:7" ht="16.5" thickBot="1">
      <c r="B42" s="172" t="s">
        <v>8</v>
      </c>
      <c r="C42" s="20">
        <f>SUM(C7:C40)</f>
        <v>125719417.72</v>
      </c>
      <c r="D42" s="20">
        <f>SUM(D7:D40)</f>
        <v>84542534.799999997</v>
      </c>
      <c r="E42" s="171" t="s">
        <v>8</v>
      </c>
      <c r="F42" s="20">
        <f>SUM(F7:F40)</f>
        <v>125719417.72</v>
      </c>
      <c r="G42" s="20">
        <f>SUM(G7:G40)</f>
        <v>84542534.799999997</v>
      </c>
    </row>
    <row r="43" spans="2:7" ht="15.75">
      <c r="B43" s="339"/>
      <c r="C43" s="340"/>
      <c r="D43" s="340"/>
      <c r="E43" s="339"/>
      <c r="F43" s="340"/>
      <c r="G43" s="340"/>
    </row>
    <row r="44" spans="2:7" ht="15.75">
      <c r="B44" s="339"/>
      <c r="C44" s="340"/>
      <c r="D44" s="340"/>
      <c r="E44" s="339"/>
      <c r="F44" s="340"/>
      <c r="G44" s="340"/>
    </row>
    <row r="45" spans="2:7">
      <c r="B45" s="123"/>
      <c r="C45" s="4"/>
      <c r="D45" s="4"/>
      <c r="E45" s="4"/>
      <c r="F45" s="4"/>
      <c r="G45" s="4"/>
    </row>
    <row r="46" spans="2:7">
      <c r="B46" s="177" t="s">
        <v>555</v>
      </c>
      <c r="E46" s="4"/>
      <c r="F46" s="21"/>
    </row>
    <row r="48" spans="2:7">
      <c r="C48" s="416" t="s">
        <v>543</v>
      </c>
      <c r="D48" s="416"/>
      <c r="E48" s="416"/>
      <c r="F48" s="383" t="s">
        <v>535</v>
      </c>
      <c r="G48" s="383"/>
    </row>
    <row r="49" spans="2:7">
      <c r="B49" s="338" t="s">
        <v>559</v>
      </c>
      <c r="C49" s="416" t="s">
        <v>544</v>
      </c>
      <c r="D49" s="416"/>
      <c r="E49" s="416"/>
      <c r="F49" s="383" t="s">
        <v>537</v>
      </c>
      <c r="G49" s="383"/>
    </row>
    <row r="50" spans="2:7">
      <c r="B50" s="338" t="s">
        <v>569</v>
      </c>
      <c r="C50" s="416" t="s">
        <v>545</v>
      </c>
      <c r="D50" s="416"/>
      <c r="E50" s="416"/>
      <c r="F50" s="383" t="s">
        <v>538</v>
      </c>
      <c r="G50" s="383"/>
    </row>
    <row r="51" spans="2:7">
      <c r="B51" s="338" t="s">
        <v>567</v>
      </c>
      <c r="C51" s="416" t="s">
        <v>546</v>
      </c>
      <c r="D51" s="416"/>
      <c r="E51" s="416"/>
      <c r="F51" s="383" t="s">
        <v>539</v>
      </c>
      <c r="G51" s="383"/>
    </row>
    <row r="52" spans="2:7">
      <c r="B52" s="338" t="s">
        <v>568</v>
      </c>
      <c r="C52" s="416" t="s">
        <v>547</v>
      </c>
      <c r="D52" s="416"/>
      <c r="E52" s="416"/>
      <c r="F52" s="383" t="s">
        <v>540</v>
      </c>
      <c r="G52" s="383"/>
    </row>
    <row r="53" spans="2:7">
      <c r="C53" s="416" t="s">
        <v>540</v>
      </c>
      <c r="D53" s="416"/>
      <c r="E53" s="416"/>
    </row>
    <row r="54" spans="2:7">
      <c r="B54" s="177" t="s">
        <v>332</v>
      </c>
    </row>
    <row r="55" spans="2:7">
      <c r="B55" s="456" t="s">
        <v>570</v>
      </c>
    </row>
  </sheetData>
  <mergeCells count="15">
    <mergeCell ref="C52:E52"/>
    <mergeCell ref="F52:G52"/>
    <mergeCell ref="C53:E53"/>
    <mergeCell ref="C49:E49"/>
    <mergeCell ref="F49:G49"/>
    <mergeCell ref="C50:E50"/>
    <mergeCell ref="F50:G50"/>
    <mergeCell ref="C51:E51"/>
    <mergeCell ref="F51:G51"/>
    <mergeCell ref="B2:G2"/>
    <mergeCell ref="B5:G5"/>
    <mergeCell ref="B3:G3"/>
    <mergeCell ref="B4:G4"/>
    <mergeCell ref="C48:E48"/>
    <mergeCell ref="F48:G48"/>
  </mergeCells>
  <printOptions horizontalCentered="1"/>
  <pageMargins left="0.55118110236220474" right="0.23622047244094491" top="0.49" bottom="0.19685039370078741" header="0.31496062992125984" footer="0.15748031496062992"/>
  <pageSetup paperSize="9" scale="65" orientation="landscape" horizontalDpi="300" verticalDpi="300" r:id="rId1"/>
</worksheet>
</file>

<file path=xl/worksheets/sheet13.xml><?xml version="1.0" encoding="utf-8"?>
<worksheet xmlns="http://schemas.openxmlformats.org/spreadsheetml/2006/main" xmlns:r="http://schemas.openxmlformats.org/officeDocument/2006/relationships">
  <dimension ref="A1:L34"/>
  <sheetViews>
    <sheetView zoomScaleNormal="100" workbookViewId="0">
      <selection activeCell="L36" sqref="L36"/>
    </sheetView>
  </sheetViews>
  <sheetFormatPr defaultRowHeight="14.25"/>
  <cols>
    <col min="1" max="1" width="6" style="2" customWidth="1"/>
    <col min="2" max="2" width="31.85546875" style="238" customWidth="1"/>
    <col min="3" max="3" width="15.28515625" style="2" customWidth="1"/>
    <col min="4" max="4" width="16.7109375" style="2" customWidth="1"/>
    <col min="5" max="5" width="15.140625" style="2" customWidth="1"/>
    <col min="6" max="6" width="16.7109375" style="2" customWidth="1"/>
    <col min="7" max="7" width="14.85546875" style="2" customWidth="1"/>
    <col min="8" max="8" width="12" style="2" customWidth="1"/>
    <col min="9" max="9" width="10" style="2" customWidth="1"/>
    <col min="10" max="10" width="13.42578125" style="2" customWidth="1"/>
    <col min="11" max="11" width="9.5703125" style="2" customWidth="1"/>
    <col min="12" max="12" width="16.42578125" style="2" customWidth="1"/>
    <col min="13" max="16384" width="9.140625" style="2"/>
  </cols>
  <sheetData>
    <row r="1" spans="1:12" ht="15" thickBot="1">
      <c r="L1" s="266" t="s">
        <v>459</v>
      </c>
    </row>
    <row r="2" spans="1:12" s="122" customFormat="1" ht="15" thickBot="1">
      <c r="A2" s="400" t="s">
        <v>482</v>
      </c>
      <c r="B2" s="401"/>
      <c r="C2" s="401"/>
      <c r="D2" s="401"/>
      <c r="E2" s="401"/>
      <c r="F2" s="401"/>
      <c r="G2" s="401"/>
      <c r="H2" s="401"/>
      <c r="I2" s="401"/>
      <c r="J2" s="401"/>
      <c r="K2" s="401"/>
      <c r="L2" s="402"/>
    </row>
    <row r="3" spans="1:12" s="122" customFormat="1" ht="37.5" customHeight="1">
      <c r="A3" s="417" t="s">
        <v>458</v>
      </c>
      <c r="B3" s="419" t="s">
        <v>457</v>
      </c>
      <c r="C3" s="421" t="s">
        <v>456</v>
      </c>
      <c r="D3" s="423" t="s">
        <v>455</v>
      </c>
      <c r="E3" s="425" t="s">
        <v>454</v>
      </c>
      <c r="F3" s="423" t="s">
        <v>453</v>
      </c>
      <c r="G3" s="423" t="s">
        <v>452</v>
      </c>
      <c r="H3" s="425" t="s">
        <v>451</v>
      </c>
      <c r="I3" s="425" t="s">
        <v>450</v>
      </c>
      <c r="J3" s="427" t="s">
        <v>449</v>
      </c>
      <c r="K3" s="425" t="s">
        <v>448</v>
      </c>
      <c r="L3" s="423" t="s">
        <v>447</v>
      </c>
    </row>
    <row r="4" spans="1:12" s="122" customFormat="1" ht="54" customHeight="1" thickBot="1">
      <c r="A4" s="418"/>
      <c r="B4" s="420"/>
      <c r="C4" s="422"/>
      <c r="D4" s="424"/>
      <c r="E4" s="426"/>
      <c r="F4" s="424"/>
      <c r="G4" s="424"/>
      <c r="H4" s="426"/>
      <c r="I4" s="426"/>
      <c r="J4" s="428"/>
      <c r="K4" s="426"/>
      <c r="L4" s="424"/>
    </row>
    <row r="5" spans="1:12" s="122" customFormat="1" ht="16.5" thickBot="1">
      <c r="A5" s="429" t="s">
        <v>446</v>
      </c>
      <c r="B5" s="430"/>
      <c r="C5" s="430"/>
      <c r="D5" s="430"/>
      <c r="E5" s="430"/>
      <c r="F5" s="430"/>
      <c r="G5" s="430"/>
      <c r="H5" s="430"/>
      <c r="I5" s="430"/>
      <c r="J5" s="430"/>
      <c r="K5" s="430"/>
      <c r="L5" s="431"/>
    </row>
    <row r="6" spans="1:12">
      <c r="A6" s="265">
        <v>1</v>
      </c>
      <c r="B6" s="264" t="s">
        <v>445</v>
      </c>
      <c r="C6" s="263">
        <v>0</v>
      </c>
      <c r="D6" s="261">
        <v>57005</v>
      </c>
      <c r="E6" s="261">
        <v>0</v>
      </c>
      <c r="F6" s="262">
        <v>0</v>
      </c>
      <c r="G6" s="261">
        <v>0</v>
      </c>
      <c r="H6" s="261">
        <v>0</v>
      </c>
      <c r="I6" s="261">
        <v>0</v>
      </c>
      <c r="J6" s="261">
        <v>465</v>
      </c>
      <c r="K6" s="261">
        <v>0</v>
      </c>
      <c r="L6" s="261">
        <f t="shared" ref="L6:L29" si="0">SUM(C6:K6)</f>
        <v>57470</v>
      </c>
    </row>
    <row r="7" spans="1:12">
      <c r="A7" s="249">
        <f t="shared" ref="A7:A29" si="1">A6+1</f>
        <v>2</v>
      </c>
      <c r="B7" s="256" t="s">
        <v>444</v>
      </c>
      <c r="C7" s="260">
        <f>106434</f>
        <v>106434</v>
      </c>
      <c r="D7" s="254">
        <v>0</v>
      </c>
      <c r="E7" s="254">
        <v>0</v>
      </c>
      <c r="F7" s="254">
        <f>450000</f>
        <v>450000</v>
      </c>
      <c r="G7" s="254">
        <v>0</v>
      </c>
      <c r="H7" s="254">
        <v>0</v>
      </c>
      <c r="I7" s="254">
        <v>0</v>
      </c>
      <c r="J7" s="254">
        <v>0</v>
      </c>
      <c r="K7" s="254">
        <v>0</v>
      </c>
      <c r="L7" s="245">
        <f t="shared" si="0"/>
        <v>556434</v>
      </c>
    </row>
    <row r="8" spans="1:12">
      <c r="A8" s="249">
        <f t="shared" si="1"/>
        <v>3</v>
      </c>
      <c r="B8" s="256" t="s">
        <v>443</v>
      </c>
      <c r="C8" s="255">
        <f>678960</f>
        <v>678960</v>
      </c>
      <c r="D8" s="254">
        <f>1500</f>
        <v>1500</v>
      </c>
      <c r="E8" s="254"/>
      <c r="F8" s="254">
        <f>250000+500000</f>
        <v>750000</v>
      </c>
      <c r="G8" s="254"/>
      <c r="H8" s="254"/>
      <c r="I8" s="254"/>
      <c r="J8" s="254"/>
      <c r="K8" s="254"/>
      <c r="L8" s="245">
        <f t="shared" si="0"/>
        <v>1430460</v>
      </c>
    </row>
    <row r="9" spans="1:12">
      <c r="A9" s="249">
        <f t="shared" si="1"/>
        <v>4</v>
      </c>
      <c r="B9" s="256" t="s">
        <v>442</v>
      </c>
      <c r="C9" s="255">
        <v>0</v>
      </c>
      <c r="D9" s="254">
        <v>0</v>
      </c>
      <c r="E9" s="254">
        <v>0</v>
      </c>
      <c r="F9" s="254">
        <v>0</v>
      </c>
      <c r="G9" s="254">
        <v>0</v>
      </c>
      <c r="H9" s="254">
        <v>0</v>
      </c>
      <c r="I9" s="254">
        <v>0</v>
      </c>
      <c r="J9" s="254">
        <v>225</v>
      </c>
      <c r="K9" s="254">
        <v>0</v>
      </c>
      <c r="L9" s="245">
        <f t="shared" si="0"/>
        <v>225</v>
      </c>
    </row>
    <row r="10" spans="1:12">
      <c r="A10" s="249">
        <f t="shared" si="1"/>
        <v>5</v>
      </c>
      <c r="B10" s="256" t="s">
        <v>441</v>
      </c>
      <c r="C10" s="255">
        <v>41405</v>
      </c>
      <c r="D10" s="254">
        <v>0</v>
      </c>
      <c r="E10" s="254">
        <v>0</v>
      </c>
      <c r="F10" s="254">
        <v>0</v>
      </c>
      <c r="G10" s="254">
        <v>0</v>
      </c>
      <c r="H10" s="254">
        <v>0</v>
      </c>
      <c r="I10" s="254">
        <v>0</v>
      </c>
      <c r="J10" s="254">
        <v>0</v>
      </c>
      <c r="K10" s="254">
        <v>0</v>
      </c>
      <c r="L10" s="245">
        <f t="shared" si="0"/>
        <v>41405</v>
      </c>
    </row>
    <row r="11" spans="1:12">
      <c r="A11" s="249">
        <f t="shared" si="1"/>
        <v>6</v>
      </c>
      <c r="B11" s="256" t="s">
        <v>440</v>
      </c>
      <c r="C11" s="255">
        <v>0</v>
      </c>
      <c r="D11" s="254">
        <v>0</v>
      </c>
      <c r="E11" s="254">
        <v>0</v>
      </c>
      <c r="F11" s="254">
        <v>700000</v>
      </c>
      <c r="G11" s="254">
        <v>0</v>
      </c>
      <c r="H11" s="254">
        <v>0</v>
      </c>
      <c r="I11" s="254">
        <v>0</v>
      </c>
      <c r="J11" s="254">
        <v>0</v>
      </c>
      <c r="K11" s="254">
        <v>0</v>
      </c>
      <c r="L11" s="245">
        <f t="shared" si="0"/>
        <v>700000</v>
      </c>
    </row>
    <row r="12" spans="1:12">
      <c r="A12" s="249">
        <f t="shared" si="1"/>
        <v>7</v>
      </c>
      <c r="B12" s="256" t="s">
        <v>439</v>
      </c>
      <c r="C12" s="255">
        <f>20600</f>
        <v>20600</v>
      </c>
      <c r="D12" s="254">
        <v>0</v>
      </c>
      <c r="E12" s="254">
        <v>0</v>
      </c>
      <c r="F12" s="254">
        <f>270000+295404+30000-1954</f>
        <v>593450</v>
      </c>
      <c r="G12" s="254">
        <v>0</v>
      </c>
      <c r="H12" s="254">
        <v>0</v>
      </c>
      <c r="I12" s="254">
        <v>0</v>
      </c>
      <c r="J12" s="254">
        <v>0</v>
      </c>
      <c r="K12" s="254">
        <v>0</v>
      </c>
      <c r="L12" s="245">
        <f t="shared" si="0"/>
        <v>614050</v>
      </c>
    </row>
    <row r="13" spans="1:12">
      <c r="A13" s="249">
        <f t="shared" si="1"/>
        <v>8</v>
      </c>
      <c r="B13" s="256" t="s">
        <v>438</v>
      </c>
      <c r="C13" s="255">
        <f>294216</f>
        <v>294216</v>
      </c>
      <c r="D13" s="254">
        <v>0</v>
      </c>
      <c r="E13" s="254">
        <v>0</v>
      </c>
      <c r="F13" s="254">
        <f>400000+150000</f>
        <v>550000</v>
      </c>
      <c r="G13" s="254">
        <v>0</v>
      </c>
      <c r="H13" s="254">
        <v>0</v>
      </c>
      <c r="I13" s="254">
        <v>0</v>
      </c>
      <c r="J13" s="254">
        <v>0</v>
      </c>
      <c r="K13" s="254">
        <v>0</v>
      </c>
      <c r="L13" s="245">
        <f t="shared" si="0"/>
        <v>844216</v>
      </c>
    </row>
    <row r="14" spans="1:12">
      <c r="A14" s="249">
        <f t="shared" si="1"/>
        <v>9</v>
      </c>
      <c r="B14" s="256" t="s">
        <v>437</v>
      </c>
      <c r="C14" s="255">
        <f>18000</f>
        <v>18000</v>
      </c>
      <c r="D14" s="254">
        <v>0</v>
      </c>
      <c r="E14" s="254">
        <v>0</v>
      </c>
      <c r="F14" s="254">
        <f>400000+150000</f>
        <v>550000</v>
      </c>
      <c r="G14" s="254">
        <v>0</v>
      </c>
      <c r="H14" s="254">
        <v>0</v>
      </c>
      <c r="I14" s="254">
        <v>0</v>
      </c>
      <c r="J14" s="254">
        <v>15</v>
      </c>
      <c r="K14" s="254">
        <v>0</v>
      </c>
      <c r="L14" s="245">
        <f t="shared" si="0"/>
        <v>568015</v>
      </c>
    </row>
    <row r="15" spans="1:12">
      <c r="A15" s="249">
        <f t="shared" si="1"/>
        <v>10</v>
      </c>
      <c r="B15" s="256" t="s">
        <v>436</v>
      </c>
      <c r="C15" s="255">
        <v>38880</v>
      </c>
      <c r="D15" s="254">
        <v>0</v>
      </c>
      <c r="E15" s="254">
        <v>0</v>
      </c>
      <c r="F15" s="254">
        <v>300000</v>
      </c>
      <c r="G15" s="254">
        <v>0</v>
      </c>
      <c r="H15" s="254">
        <v>0</v>
      </c>
      <c r="I15" s="254">
        <v>0</v>
      </c>
      <c r="J15" s="254">
        <v>0</v>
      </c>
      <c r="K15" s="254">
        <v>0</v>
      </c>
      <c r="L15" s="245">
        <f t="shared" si="0"/>
        <v>338880</v>
      </c>
    </row>
    <row r="16" spans="1:12">
      <c r="A16" s="249">
        <f t="shared" si="1"/>
        <v>11</v>
      </c>
      <c r="B16" s="256" t="s">
        <v>435</v>
      </c>
      <c r="C16" s="255">
        <v>0</v>
      </c>
      <c r="D16" s="254">
        <v>0</v>
      </c>
      <c r="E16" s="254">
        <v>0</v>
      </c>
      <c r="F16" s="254">
        <f>102764+60000+40000+56093+140000</f>
        <v>398857</v>
      </c>
      <c r="G16" s="254">
        <v>0</v>
      </c>
      <c r="H16" s="254">
        <v>0</v>
      </c>
      <c r="I16" s="254">
        <v>0</v>
      </c>
      <c r="J16" s="254">
        <v>0</v>
      </c>
      <c r="K16" s="254">
        <v>0</v>
      </c>
      <c r="L16" s="245">
        <f t="shared" si="0"/>
        <v>398857</v>
      </c>
    </row>
    <row r="17" spans="1:12">
      <c r="A17" s="249">
        <f t="shared" si="1"/>
        <v>12</v>
      </c>
      <c r="B17" s="259" t="s">
        <v>434</v>
      </c>
      <c r="C17" s="255">
        <v>0</v>
      </c>
      <c r="D17" s="254">
        <f>2396380+440000-455000</f>
        <v>2381380</v>
      </c>
      <c r="E17" s="254">
        <f>275000+180000</f>
        <v>455000</v>
      </c>
      <c r="F17" s="254">
        <v>0</v>
      </c>
      <c r="G17" s="254">
        <v>0</v>
      </c>
      <c r="H17" s="254">
        <v>0</v>
      </c>
      <c r="I17" s="254">
        <v>0</v>
      </c>
      <c r="J17" s="254">
        <v>0</v>
      </c>
      <c r="K17" s="254">
        <v>0</v>
      </c>
      <c r="L17" s="245">
        <f t="shared" si="0"/>
        <v>2836380</v>
      </c>
    </row>
    <row r="18" spans="1:12">
      <c r="A18" s="249">
        <f t="shared" si="1"/>
        <v>13</v>
      </c>
      <c r="B18" s="256" t="s">
        <v>433</v>
      </c>
      <c r="C18" s="255">
        <v>0</v>
      </c>
      <c r="D18" s="254">
        <v>3470854</v>
      </c>
      <c r="E18" s="254">
        <v>0</v>
      </c>
      <c r="F18" s="254">
        <v>0</v>
      </c>
      <c r="G18" s="254">
        <v>0</v>
      </c>
      <c r="H18" s="254">
        <v>0</v>
      </c>
      <c r="I18" s="254">
        <v>0</v>
      </c>
      <c r="J18" s="254">
        <v>134</v>
      </c>
      <c r="K18" s="254">
        <v>0</v>
      </c>
      <c r="L18" s="245">
        <f t="shared" si="0"/>
        <v>3470988</v>
      </c>
    </row>
    <row r="19" spans="1:12">
      <c r="A19" s="249">
        <f t="shared" si="1"/>
        <v>14</v>
      </c>
      <c r="B19" s="256" t="s">
        <v>432</v>
      </c>
      <c r="C19" s="255">
        <v>0</v>
      </c>
      <c r="D19" s="254">
        <v>0</v>
      </c>
      <c r="E19" s="254">
        <v>0</v>
      </c>
      <c r="F19" s="254">
        <v>550000</v>
      </c>
      <c r="G19" s="254">
        <v>0</v>
      </c>
      <c r="H19" s="254">
        <v>0</v>
      </c>
      <c r="I19" s="254">
        <v>0</v>
      </c>
      <c r="J19" s="254">
        <v>0</v>
      </c>
      <c r="K19" s="254">
        <v>0</v>
      </c>
      <c r="L19" s="245">
        <f t="shared" si="0"/>
        <v>550000</v>
      </c>
    </row>
    <row r="20" spans="1:12">
      <c r="A20" s="249">
        <f t="shared" si="1"/>
        <v>15</v>
      </c>
      <c r="B20" s="258" t="s">
        <v>431</v>
      </c>
      <c r="C20" s="255">
        <v>0</v>
      </c>
      <c r="D20" s="254">
        <v>0</v>
      </c>
      <c r="E20" s="254">
        <v>0</v>
      </c>
      <c r="F20" s="254">
        <v>500000</v>
      </c>
      <c r="G20" s="254">
        <v>0</v>
      </c>
      <c r="H20" s="254">
        <v>0</v>
      </c>
      <c r="I20" s="254">
        <v>0</v>
      </c>
      <c r="J20" s="254">
        <v>0</v>
      </c>
      <c r="K20" s="254">
        <v>0</v>
      </c>
      <c r="L20" s="245">
        <f t="shared" si="0"/>
        <v>500000</v>
      </c>
    </row>
    <row r="21" spans="1:12">
      <c r="A21" s="249">
        <f t="shared" si="1"/>
        <v>16</v>
      </c>
      <c r="B21" s="256" t="s">
        <v>430</v>
      </c>
      <c r="C21" s="255">
        <f>205100+75000+245900</f>
        <v>526000</v>
      </c>
      <c r="D21" s="254"/>
      <c r="E21" s="254">
        <v>0</v>
      </c>
      <c r="F21" s="254">
        <v>88623</v>
      </c>
      <c r="G21" s="254">
        <f>53340</f>
        <v>53340</v>
      </c>
      <c r="H21" s="254">
        <v>0</v>
      </c>
      <c r="I21" s="254">
        <v>0</v>
      </c>
      <c r="J21" s="254">
        <v>0</v>
      </c>
      <c r="K21" s="254">
        <v>0</v>
      </c>
      <c r="L21" s="245">
        <f t="shared" si="0"/>
        <v>667963</v>
      </c>
    </row>
    <row r="22" spans="1:12" ht="28.5">
      <c r="A22" s="249">
        <f t="shared" si="1"/>
        <v>17</v>
      </c>
      <c r="B22" s="257" t="s">
        <v>429</v>
      </c>
      <c r="C22" s="255">
        <v>0</v>
      </c>
      <c r="D22" s="254">
        <f>692400+1032000+1270000+1162500+789600+930600</f>
        <v>5877100</v>
      </c>
      <c r="E22" s="254">
        <v>0</v>
      </c>
      <c r="F22" s="254">
        <v>0</v>
      </c>
      <c r="G22" s="254">
        <v>0</v>
      </c>
      <c r="H22" s="254">
        <v>0</v>
      </c>
      <c r="I22" s="254">
        <v>0</v>
      </c>
      <c r="J22" s="254">
        <f>134+127400+208300</f>
        <v>335834</v>
      </c>
      <c r="K22" s="254">
        <v>0</v>
      </c>
      <c r="L22" s="245">
        <f t="shared" si="0"/>
        <v>6212934</v>
      </c>
    </row>
    <row r="23" spans="1:12">
      <c r="A23" s="249">
        <f t="shared" si="1"/>
        <v>18</v>
      </c>
      <c r="B23" s="256" t="s">
        <v>428</v>
      </c>
      <c r="C23" s="255">
        <v>0</v>
      </c>
      <c r="D23" s="254">
        <v>0</v>
      </c>
      <c r="E23" s="254">
        <v>0</v>
      </c>
      <c r="F23" s="254">
        <v>0</v>
      </c>
      <c r="G23" s="254">
        <v>0</v>
      </c>
      <c r="H23" s="254">
        <v>0</v>
      </c>
      <c r="I23" s="254">
        <v>0</v>
      </c>
      <c r="J23" s="254">
        <v>0</v>
      </c>
      <c r="K23" s="254">
        <v>0</v>
      </c>
      <c r="L23" s="245">
        <f t="shared" si="0"/>
        <v>0</v>
      </c>
    </row>
    <row r="24" spans="1:12">
      <c r="A24" s="249">
        <f t="shared" si="1"/>
        <v>19</v>
      </c>
      <c r="B24" s="253" t="s">
        <v>427</v>
      </c>
      <c r="C24" s="250">
        <v>0</v>
      </c>
      <c r="D24" s="246">
        <v>0</v>
      </c>
      <c r="E24" s="246">
        <v>0</v>
      </c>
      <c r="F24" s="246">
        <v>0</v>
      </c>
      <c r="G24" s="246">
        <f>444125</f>
        <v>444125</v>
      </c>
      <c r="H24" s="246">
        <v>0</v>
      </c>
      <c r="I24" s="246">
        <v>0</v>
      </c>
      <c r="J24" s="246">
        <f>240+253</f>
        <v>493</v>
      </c>
      <c r="K24" s="246">
        <v>0</v>
      </c>
      <c r="L24" s="245">
        <f t="shared" si="0"/>
        <v>444618</v>
      </c>
    </row>
    <row r="25" spans="1:12">
      <c r="A25" s="249">
        <f t="shared" si="1"/>
        <v>20</v>
      </c>
      <c r="B25" s="253" t="s">
        <v>426</v>
      </c>
      <c r="C25" s="250">
        <v>0</v>
      </c>
      <c r="D25" s="246">
        <v>0</v>
      </c>
      <c r="E25" s="246">
        <v>0</v>
      </c>
      <c r="F25" s="246">
        <v>0</v>
      </c>
      <c r="G25" s="246">
        <f>444125</f>
        <v>444125</v>
      </c>
      <c r="H25" s="246">
        <v>0</v>
      </c>
      <c r="I25" s="246">
        <v>0</v>
      </c>
      <c r="J25" s="246">
        <f>493+300</f>
        <v>793</v>
      </c>
      <c r="K25" s="246">
        <v>0</v>
      </c>
      <c r="L25" s="245">
        <f t="shared" si="0"/>
        <v>444918</v>
      </c>
    </row>
    <row r="26" spans="1:12" ht="28.5">
      <c r="A26" s="249">
        <f t="shared" si="1"/>
        <v>21</v>
      </c>
      <c r="B26" s="252" t="s">
        <v>425</v>
      </c>
      <c r="C26" s="250">
        <v>0</v>
      </c>
      <c r="D26" s="246">
        <v>0</v>
      </c>
      <c r="E26" s="246">
        <v>0</v>
      </c>
      <c r="F26" s="246">
        <f>691806+1717201+1535534+1743794</f>
        <v>5688335</v>
      </c>
      <c r="G26" s="246">
        <v>0</v>
      </c>
      <c r="H26" s="246">
        <v>0</v>
      </c>
      <c r="I26" s="246">
        <v>0</v>
      </c>
      <c r="J26" s="246">
        <v>0</v>
      </c>
      <c r="K26" s="246">
        <v>0</v>
      </c>
      <c r="L26" s="245">
        <f t="shared" si="0"/>
        <v>5688335</v>
      </c>
    </row>
    <row r="27" spans="1:12">
      <c r="A27" s="249">
        <f t="shared" si="1"/>
        <v>22</v>
      </c>
      <c r="B27" s="251" t="s">
        <v>424</v>
      </c>
      <c r="C27" s="250">
        <v>0</v>
      </c>
      <c r="D27" s="246">
        <f>38000</f>
        <v>38000</v>
      </c>
      <c r="E27" s="246">
        <v>0</v>
      </c>
      <c r="F27" s="246">
        <f>362722+29278</f>
        <v>392000</v>
      </c>
      <c r="G27" s="246">
        <f>70000</f>
        <v>70000</v>
      </c>
      <c r="H27" s="246">
        <v>0</v>
      </c>
      <c r="I27" s="246">
        <v>0</v>
      </c>
      <c r="J27" s="246">
        <v>0</v>
      </c>
      <c r="K27" s="246">
        <v>0</v>
      </c>
      <c r="L27" s="245">
        <f t="shared" si="0"/>
        <v>500000</v>
      </c>
    </row>
    <row r="28" spans="1:12">
      <c r="A28" s="249">
        <f t="shared" si="1"/>
        <v>23</v>
      </c>
      <c r="B28" s="251" t="s">
        <v>423</v>
      </c>
      <c r="C28" s="250">
        <v>0</v>
      </c>
      <c r="D28" s="246">
        <v>0</v>
      </c>
      <c r="E28" s="246">
        <v>0</v>
      </c>
      <c r="F28" s="246">
        <f>700000</f>
        <v>700000</v>
      </c>
      <c r="G28" s="246">
        <v>0</v>
      </c>
      <c r="H28" s="246">
        <v>0</v>
      </c>
      <c r="I28" s="246"/>
      <c r="J28" s="246">
        <f>150</f>
        <v>150</v>
      </c>
      <c r="K28" s="246">
        <v>0</v>
      </c>
      <c r="L28" s="245">
        <f t="shared" si="0"/>
        <v>700150</v>
      </c>
    </row>
    <row r="29" spans="1:12" ht="15" thickBot="1">
      <c r="A29" s="249">
        <f t="shared" si="1"/>
        <v>24</v>
      </c>
      <c r="B29" s="248" t="s">
        <v>422</v>
      </c>
      <c r="C29" s="247">
        <v>0</v>
      </c>
      <c r="D29" s="246">
        <v>0</v>
      </c>
      <c r="E29" s="246">
        <v>0</v>
      </c>
      <c r="F29" s="246">
        <v>750000</v>
      </c>
      <c r="G29" s="246">
        <v>0</v>
      </c>
      <c r="H29" s="246">
        <v>0</v>
      </c>
      <c r="I29" s="246">
        <v>0</v>
      </c>
      <c r="J29" s="246">
        <v>188</v>
      </c>
      <c r="K29" s="246">
        <v>0</v>
      </c>
      <c r="L29" s="245">
        <f t="shared" si="0"/>
        <v>750188</v>
      </c>
    </row>
    <row r="30" spans="1:12" ht="15" thickBot="1">
      <c r="A30" s="387" t="s">
        <v>8</v>
      </c>
      <c r="B30" s="388"/>
      <c r="C30" s="244">
        <f t="shared" ref="C30:L30" si="2">SUM(C6:C29)</f>
        <v>1724495</v>
      </c>
      <c r="D30" s="244">
        <f t="shared" si="2"/>
        <v>11825839</v>
      </c>
      <c r="E30" s="244">
        <f t="shared" si="2"/>
        <v>455000</v>
      </c>
      <c r="F30" s="244">
        <f t="shared" si="2"/>
        <v>12961265</v>
      </c>
      <c r="G30" s="244">
        <f t="shared" si="2"/>
        <v>1011590</v>
      </c>
      <c r="H30" s="244">
        <f t="shared" si="2"/>
        <v>0</v>
      </c>
      <c r="I30" s="244">
        <f t="shared" si="2"/>
        <v>0</v>
      </c>
      <c r="J30" s="244">
        <f t="shared" si="2"/>
        <v>338297</v>
      </c>
      <c r="K30" s="244">
        <f t="shared" si="2"/>
        <v>0</v>
      </c>
      <c r="L30" s="244">
        <f t="shared" si="2"/>
        <v>28316486</v>
      </c>
    </row>
    <row r="31" spans="1:12" ht="15" thickBot="1">
      <c r="A31" s="243"/>
      <c r="B31" s="242" t="s">
        <v>421</v>
      </c>
      <c r="C31" s="241">
        <v>0</v>
      </c>
      <c r="D31" s="241">
        <v>0</v>
      </c>
      <c r="E31" s="241">
        <v>0</v>
      </c>
      <c r="F31" s="241">
        <v>0</v>
      </c>
      <c r="G31" s="241">
        <v>0</v>
      </c>
      <c r="H31" s="241">
        <v>0</v>
      </c>
      <c r="I31" s="241">
        <v>0</v>
      </c>
      <c r="J31" s="241">
        <v>527862</v>
      </c>
      <c r="K31" s="241">
        <v>0</v>
      </c>
      <c r="L31" s="240">
        <f>SUM(C31:K31)</f>
        <v>527862</v>
      </c>
    </row>
    <row r="32" spans="1:12" ht="15" thickBot="1">
      <c r="A32" s="400" t="s">
        <v>325</v>
      </c>
      <c r="B32" s="402"/>
      <c r="C32" s="239">
        <f t="shared" ref="C32:L32" si="3">C30+C31</f>
        <v>1724495</v>
      </c>
      <c r="D32" s="239">
        <f t="shared" si="3"/>
        <v>11825839</v>
      </c>
      <c r="E32" s="239">
        <f t="shared" si="3"/>
        <v>455000</v>
      </c>
      <c r="F32" s="239">
        <f t="shared" si="3"/>
        <v>12961265</v>
      </c>
      <c r="G32" s="239">
        <f t="shared" si="3"/>
        <v>1011590</v>
      </c>
      <c r="H32" s="239">
        <f t="shared" si="3"/>
        <v>0</v>
      </c>
      <c r="I32" s="239">
        <f t="shared" si="3"/>
        <v>0</v>
      </c>
      <c r="J32" s="239">
        <f t="shared" si="3"/>
        <v>866159</v>
      </c>
      <c r="K32" s="239">
        <f t="shared" si="3"/>
        <v>0</v>
      </c>
      <c r="L32" s="239">
        <f t="shared" si="3"/>
        <v>28844348</v>
      </c>
    </row>
    <row r="34" spans="12:12">
      <c r="L34" s="295"/>
    </row>
  </sheetData>
  <mergeCells count="16">
    <mergeCell ref="A30:B30"/>
    <mergeCell ref="A32:B32"/>
    <mergeCell ref="A2:L2"/>
    <mergeCell ref="A3:A4"/>
    <mergeCell ref="B3:B4"/>
    <mergeCell ref="C3:C4"/>
    <mergeCell ref="D3:D4"/>
    <mergeCell ref="E3:E4"/>
    <mergeCell ref="F3:F4"/>
    <mergeCell ref="G3:G4"/>
    <mergeCell ref="H3:H4"/>
    <mergeCell ref="I3:I4"/>
    <mergeCell ref="J3:J4"/>
    <mergeCell ref="K3:K4"/>
    <mergeCell ref="L3:L4"/>
    <mergeCell ref="A5:L5"/>
  </mergeCells>
  <printOptions horizontalCentered="1"/>
  <pageMargins left="0.23622047244094491" right="0.27559055118110237" top="0.74803149606299213" bottom="0.74803149606299213" header="0.31496062992125984" footer="0.31496062992125984"/>
  <pageSetup paperSize="9" scale="80" orientation="landscape" horizontalDpi="300" verticalDpi="300" r:id="rId1"/>
  <ignoredErrors>
    <ignoredError sqref="L30" formula="1"/>
  </ignoredErrors>
</worksheet>
</file>

<file path=xl/worksheets/sheet14.xml><?xml version="1.0" encoding="utf-8"?>
<worksheet xmlns="http://schemas.openxmlformats.org/spreadsheetml/2006/main" xmlns:r="http://schemas.openxmlformats.org/officeDocument/2006/relationships">
  <dimension ref="B3:D16"/>
  <sheetViews>
    <sheetView workbookViewId="0">
      <selection activeCell="J19" sqref="J19"/>
    </sheetView>
  </sheetViews>
  <sheetFormatPr defaultRowHeight="14.25"/>
  <cols>
    <col min="1" max="1" width="3" style="2" customWidth="1"/>
    <col min="2" max="2" width="32.28515625" style="2" customWidth="1"/>
    <col min="3" max="3" width="19.5703125" style="2" customWidth="1"/>
    <col min="4" max="4" width="23" style="2" customWidth="1"/>
    <col min="5" max="16384" width="9.140625" style="2"/>
  </cols>
  <sheetData>
    <row r="3" spans="2:4">
      <c r="D3" s="208" t="s">
        <v>460</v>
      </c>
    </row>
    <row r="4" spans="2:4" ht="15" thickBot="1">
      <c r="B4" s="434" t="s">
        <v>466</v>
      </c>
      <c r="C4" s="434"/>
      <c r="D4" s="434"/>
    </row>
    <row r="5" spans="2:4" ht="15" thickBot="1">
      <c r="B5" s="235" t="s">
        <v>31</v>
      </c>
      <c r="C5" s="212" t="s">
        <v>322</v>
      </c>
      <c r="D5" s="236" t="s">
        <v>323</v>
      </c>
    </row>
    <row r="6" spans="2:4">
      <c r="B6" s="75"/>
      <c r="C6" s="6"/>
      <c r="D6" s="5"/>
    </row>
    <row r="7" spans="2:4">
      <c r="B7" s="181"/>
      <c r="C7" s="9"/>
      <c r="D7" s="8"/>
    </row>
    <row r="8" spans="2:4">
      <c r="B8" s="51" t="s">
        <v>324</v>
      </c>
      <c r="C8" s="9">
        <f>'RECEIPTS AND PAYMENTS'!C26</f>
        <v>1078</v>
      </c>
      <c r="D8" s="8">
        <f>'RECEIPTS AND PAYMENTS'!C28</f>
        <v>405</v>
      </c>
    </row>
    <row r="9" spans="2:4">
      <c r="B9" s="51"/>
      <c r="C9" s="9"/>
      <c r="D9" s="8"/>
    </row>
    <row r="10" spans="2:4">
      <c r="B10" s="51" t="s">
        <v>408</v>
      </c>
      <c r="C10" s="9">
        <f>'RECEIPTS AND PAYMENTS'!C27</f>
        <v>577688</v>
      </c>
      <c r="D10" s="8">
        <f>'RECEIPTS AND PAYMENTS'!C29</f>
        <v>5574684</v>
      </c>
    </row>
    <row r="11" spans="2:4">
      <c r="B11" s="51"/>
      <c r="C11" s="9"/>
      <c r="D11" s="8"/>
    </row>
    <row r="12" spans="2:4" ht="15" thickBot="1">
      <c r="B12" s="51"/>
      <c r="C12" s="17"/>
      <c r="D12" s="8"/>
    </row>
    <row r="13" spans="2:4" ht="15" thickBot="1">
      <c r="B13" s="209" t="s">
        <v>8</v>
      </c>
      <c r="C13" s="182">
        <f>SUM(C7:C11)</f>
        <v>578766</v>
      </c>
      <c r="D13" s="180">
        <f>SUM(D7:D11)</f>
        <v>5575089</v>
      </c>
    </row>
    <row r="14" spans="2:4" ht="15" thickBot="1">
      <c r="B14" s="432" t="s">
        <v>524</v>
      </c>
      <c r="C14" s="433"/>
      <c r="D14" s="244">
        <f>D13+C13</f>
        <v>6153855</v>
      </c>
    </row>
    <row r="15" spans="2:4" ht="15" thickBot="1">
      <c r="B15" s="333" t="s">
        <v>525</v>
      </c>
      <c r="C15" s="334"/>
      <c r="D15" s="6">
        <f>'Annex- C'!P36</f>
        <v>164651</v>
      </c>
    </row>
    <row r="16" spans="2:4" ht="15" thickBot="1">
      <c r="B16" s="435" t="s">
        <v>325</v>
      </c>
      <c r="C16" s="436"/>
      <c r="D16" s="20">
        <f>D14+D15</f>
        <v>6318506</v>
      </c>
    </row>
  </sheetData>
  <mergeCells count="3">
    <mergeCell ref="B14:C14"/>
    <mergeCell ref="B4:D4"/>
    <mergeCell ref="B16:C16"/>
  </mergeCells>
  <printOptions horizontalCentered="1"/>
  <pageMargins left="0.63" right="0.65"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dimension ref="B1:Q37"/>
  <sheetViews>
    <sheetView workbookViewId="0">
      <selection activeCell="P42" sqref="P42"/>
    </sheetView>
  </sheetViews>
  <sheetFormatPr defaultRowHeight="14.25"/>
  <cols>
    <col min="1" max="1" width="2.7109375" style="2" customWidth="1"/>
    <col min="2" max="2" width="5" style="2" customWidth="1"/>
    <col min="3" max="3" width="34.140625" style="238" customWidth="1"/>
    <col min="4" max="4" width="14.85546875" style="238" customWidth="1"/>
    <col min="5" max="5" width="15.140625" style="238" bestFit="1" customWidth="1"/>
    <col min="6" max="6" width="14.85546875" style="238" customWidth="1"/>
    <col min="7" max="7" width="16.42578125" style="238" customWidth="1"/>
    <col min="8" max="8" width="13.42578125" style="238" customWidth="1"/>
    <col min="9" max="9" width="16.42578125" style="270" customWidth="1"/>
    <col min="10" max="10" width="10.5703125" style="270" customWidth="1"/>
    <col min="11" max="12" width="14.85546875" style="270" customWidth="1"/>
    <col min="13" max="13" width="16.85546875" style="270" customWidth="1"/>
    <col min="14" max="14" width="16.42578125" style="238" customWidth="1"/>
    <col min="15" max="15" width="13.7109375" style="270" customWidth="1"/>
    <col min="16" max="16" width="13.42578125" style="270" customWidth="1"/>
    <col min="17" max="17" width="16.5703125" style="2" customWidth="1"/>
    <col min="18" max="16384" width="9.140625" style="2"/>
  </cols>
  <sheetData>
    <row r="1" spans="2:17" ht="15" thickBot="1">
      <c r="Q1" s="292" t="s">
        <v>485</v>
      </c>
    </row>
    <row r="2" spans="2:17" ht="15.75" customHeight="1" thickBot="1">
      <c r="B2" s="400" t="s">
        <v>484</v>
      </c>
      <c r="C2" s="401"/>
      <c r="D2" s="401"/>
      <c r="E2" s="401"/>
      <c r="F2" s="401"/>
      <c r="G2" s="401"/>
      <c r="H2" s="401"/>
      <c r="I2" s="401"/>
      <c r="J2" s="401"/>
      <c r="K2" s="401"/>
      <c r="L2" s="401"/>
      <c r="M2" s="401"/>
      <c r="N2" s="401"/>
      <c r="O2" s="401"/>
      <c r="P2" s="401"/>
      <c r="Q2" s="402"/>
    </row>
    <row r="3" spans="2:17" s="293" customFormat="1" ht="30" customHeight="1">
      <c r="B3" s="442" t="s">
        <v>458</v>
      </c>
      <c r="C3" s="444" t="s">
        <v>467</v>
      </c>
      <c r="D3" s="439" t="s">
        <v>533</v>
      </c>
      <c r="E3" s="439" t="s">
        <v>529</v>
      </c>
      <c r="F3" s="439" t="s">
        <v>530</v>
      </c>
      <c r="G3" s="439" t="s">
        <v>532</v>
      </c>
      <c r="H3" s="439" t="s">
        <v>487</v>
      </c>
      <c r="I3" s="449" t="s">
        <v>468</v>
      </c>
      <c r="J3" s="439" t="s">
        <v>478</v>
      </c>
      <c r="K3" s="439" t="s">
        <v>477</v>
      </c>
      <c r="L3" s="439" t="s">
        <v>527</v>
      </c>
      <c r="M3" s="439" t="s">
        <v>528</v>
      </c>
      <c r="N3" s="439" t="s">
        <v>531</v>
      </c>
      <c r="O3" s="439" t="s">
        <v>516</v>
      </c>
      <c r="P3" s="444" t="s">
        <v>475</v>
      </c>
      <c r="Q3" s="447" t="s">
        <v>476</v>
      </c>
    </row>
    <row r="4" spans="2:17" s="293" customFormat="1" ht="26.25" customHeight="1" thickBot="1">
      <c r="B4" s="443"/>
      <c r="C4" s="445"/>
      <c r="D4" s="440"/>
      <c r="E4" s="441"/>
      <c r="F4" s="441"/>
      <c r="G4" s="440"/>
      <c r="H4" s="441"/>
      <c r="I4" s="450"/>
      <c r="J4" s="440"/>
      <c r="K4" s="440"/>
      <c r="L4" s="440"/>
      <c r="M4" s="440"/>
      <c r="N4" s="440"/>
      <c r="O4" s="440"/>
      <c r="P4" s="446"/>
      <c r="Q4" s="448"/>
    </row>
    <row r="5" spans="2:17">
      <c r="B5" s="265">
        <v>1</v>
      </c>
      <c r="C5" s="271" t="s">
        <v>445</v>
      </c>
      <c r="D5" s="272">
        <v>2376548</v>
      </c>
      <c r="E5" s="272">
        <v>2200000</v>
      </c>
      <c r="F5" s="272">
        <v>0</v>
      </c>
      <c r="G5" s="273">
        <f>424385</f>
        <v>424385</v>
      </c>
      <c r="H5" s="273"/>
      <c r="I5" s="274">
        <f>57005</f>
        <v>57005</v>
      </c>
      <c r="J5" s="263">
        <v>465</v>
      </c>
      <c r="K5" s="274"/>
      <c r="L5" s="296">
        <f>D5-SUM(E5:F5)</f>
        <v>176548</v>
      </c>
      <c r="M5" s="335">
        <f>SUM(G5:H5)-SUM(I5:K5)</f>
        <v>366915</v>
      </c>
      <c r="N5" s="273">
        <f>L5+M5</f>
        <v>543463</v>
      </c>
      <c r="O5" s="273">
        <v>0</v>
      </c>
      <c r="P5" s="296">
        <v>0</v>
      </c>
      <c r="Q5" s="301">
        <f>N5+P5+O5</f>
        <v>543463</v>
      </c>
    </row>
    <row r="6" spans="2:17">
      <c r="B6" s="249">
        <f>B5+1</f>
        <v>2</v>
      </c>
      <c r="C6" s="275" t="s">
        <v>489</v>
      </c>
      <c r="D6" s="276">
        <v>0</v>
      </c>
      <c r="E6" s="276">
        <v>0</v>
      </c>
      <c r="F6" s="276">
        <v>0</v>
      </c>
      <c r="G6" s="277">
        <f>556434</f>
        <v>556434</v>
      </c>
      <c r="H6" s="277"/>
      <c r="I6" s="278">
        <f>106434+450000</f>
        <v>556434</v>
      </c>
      <c r="J6" s="255">
        <v>0</v>
      </c>
      <c r="K6" s="278">
        <v>0</v>
      </c>
      <c r="L6" s="297">
        <f t="shared" ref="L6:L35" si="0">D6-SUM(E6:F6)</f>
        <v>0</v>
      </c>
      <c r="M6" s="336">
        <f t="shared" ref="M6:M35" si="1">SUM(G6:H6)-SUM(I6:K6)</f>
        <v>0</v>
      </c>
      <c r="N6" s="277">
        <f t="shared" ref="N6:N35" si="2">L6+M6</f>
        <v>0</v>
      </c>
      <c r="O6" s="277">
        <v>0</v>
      </c>
      <c r="P6" s="297">
        <v>0</v>
      </c>
      <c r="Q6" s="301">
        <f>N6+P6+O6</f>
        <v>0</v>
      </c>
    </row>
    <row r="7" spans="2:17">
      <c r="B7" s="249">
        <f t="shared" ref="B7:B35" si="3">B6+1</f>
        <v>3</v>
      </c>
      <c r="C7" s="275" t="s">
        <v>490</v>
      </c>
      <c r="D7" s="276">
        <v>251977</v>
      </c>
      <c r="E7" s="276">
        <v>0</v>
      </c>
      <c r="F7" s="276">
        <v>0</v>
      </c>
      <c r="G7" s="277">
        <f>1430460</f>
        <v>1430460</v>
      </c>
      <c r="H7" s="277"/>
      <c r="I7" s="278">
        <f>1500+678960+750000</f>
        <v>1430460</v>
      </c>
      <c r="J7" s="255">
        <v>0</v>
      </c>
      <c r="K7" s="278">
        <v>0</v>
      </c>
      <c r="L7" s="297">
        <f t="shared" si="0"/>
        <v>251977</v>
      </c>
      <c r="M7" s="336">
        <f t="shared" si="1"/>
        <v>0</v>
      </c>
      <c r="N7" s="277">
        <f t="shared" si="2"/>
        <v>251977</v>
      </c>
      <c r="O7" s="277">
        <v>0</v>
      </c>
      <c r="P7" s="297">
        <v>0</v>
      </c>
      <c r="Q7" s="301">
        <f t="shared" ref="Q7:Q35" si="4">N7+P7+O7</f>
        <v>251977</v>
      </c>
    </row>
    <row r="8" spans="2:17">
      <c r="B8" s="249">
        <f t="shared" si="3"/>
        <v>4</v>
      </c>
      <c r="C8" s="275" t="s">
        <v>442</v>
      </c>
      <c r="D8" s="276">
        <v>0</v>
      </c>
      <c r="E8" s="276">
        <v>0</v>
      </c>
      <c r="F8" s="276">
        <v>0</v>
      </c>
      <c r="G8" s="277">
        <f>197550</f>
        <v>197550</v>
      </c>
      <c r="H8" s="277"/>
      <c r="I8" s="278">
        <v>0</v>
      </c>
      <c r="J8" s="255">
        <f>225</f>
        <v>225</v>
      </c>
      <c r="K8" s="278">
        <v>0</v>
      </c>
      <c r="L8" s="297">
        <f t="shared" si="0"/>
        <v>0</v>
      </c>
      <c r="M8" s="336">
        <f t="shared" si="1"/>
        <v>197325</v>
      </c>
      <c r="N8" s="277">
        <f t="shared" si="2"/>
        <v>197325</v>
      </c>
      <c r="O8" s="277">
        <v>0</v>
      </c>
      <c r="P8" s="297">
        <f>22</f>
        <v>22</v>
      </c>
      <c r="Q8" s="301">
        <f t="shared" si="4"/>
        <v>197347</v>
      </c>
    </row>
    <row r="9" spans="2:17">
      <c r="B9" s="249">
        <f t="shared" si="3"/>
        <v>5</v>
      </c>
      <c r="C9" s="275" t="s">
        <v>488</v>
      </c>
      <c r="D9" s="276">
        <v>469757</v>
      </c>
      <c r="E9" s="276">
        <v>469757</v>
      </c>
      <c r="F9" s="276">
        <v>0</v>
      </c>
      <c r="G9" s="277">
        <v>0</v>
      </c>
      <c r="H9" s="277"/>
      <c r="I9" s="278">
        <v>0</v>
      </c>
      <c r="J9" s="255">
        <v>0</v>
      </c>
      <c r="K9" s="278"/>
      <c r="L9" s="297">
        <f t="shared" si="0"/>
        <v>0</v>
      </c>
      <c r="M9" s="336">
        <f t="shared" si="1"/>
        <v>0</v>
      </c>
      <c r="N9" s="277">
        <f t="shared" si="2"/>
        <v>0</v>
      </c>
      <c r="O9" s="277">
        <v>0</v>
      </c>
      <c r="P9" s="297">
        <v>0</v>
      </c>
      <c r="Q9" s="301">
        <f t="shared" si="4"/>
        <v>0</v>
      </c>
    </row>
    <row r="10" spans="2:17">
      <c r="B10" s="249">
        <f t="shared" si="3"/>
        <v>6</v>
      </c>
      <c r="C10" s="275" t="s">
        <v>440</v>
      </c>
      <c r="D10" s="276">
        <v>0</v>
      </c>
      <c r="E10" s="276">
        <v>0</v>
      </c>
      <c r="F10" s="276">
        <v>0</v>
      </c>
      <c r="G10" s="277">
        <f>700000</f>
        <v>700000</v>
      </c>
      <c r="H10" s="277"/>
      <c r="I10" s="278">
        <f>700000</f>
        <v>700000</v>
      </c>
      <c r="J10" s="255">
        <v>0</v>
      </c>
      <c r="K10" s="278">
        <v>0</v>
      </c>
      <c r="L10" s="297">
        <f t="shared" si="0"/>
        <v>0</v>
      </c>
      <c r="M10" s="336">
        <f t="shared" si="1"/>
        <v>0</v>
      </c>
      <c r="N10" s="277">
        <f t="shared" si="2"/>
        <v>0</v>
      </c>
      <c r="O10" s="277">
        <v>0</v>
      </c>
      <c r="P10" s="297">
        <v>0</v>
      </c>
      <c r="Q10" s="301">
        <f t="shared" si="4"/>
        <v>0</v>
      </c>
    </row>
    <row r="11" spans="2:17">
      <c r="B11" s="249">
        <f t="shared" si="3"/>
        <v>7</v>
      </c>
      <c r="C11" s="275" t="s">
        <v>439</v>
      </c>
      <c r="D11" s="276">
        <v>420</v>
      </c>
      <c r="E11" s="276">
        <v>0</v>
      </c>
      <c r="F11" s="276">
        <v>0</v>
      </c>
      <c r="G11" s="277">
        <f>700000+20600</f>
        <v>720600</v>
      </c>
      <c r="H11" s="277"/>
      <c r="I11" s="278">
        <f>290600+30000+295404-1954</f>
        <v>614050</v>
      </c>
      <c r="J11" s="255">
        <v>0</v>
      </c>
      <c r="K11" s="278">
        <v>0</v>
      </c>
      <c r="L11" s="297">
        <f t="shared" si="0"/>
        <v>420</v>
      </c>
      <c r="M11" s="336">
        <f t="shared" si="1"/>
        <v>106550</v>
      </c>
      <c r="N11" s="277">
        <f t="shared" si="2"/>
        <v>106970</v>
      </c>
      <c r="O11" s="277">
        <v>0</v>
      </c>
      <c r="P11" s="297">
        <v>0</v>
      </c>
      <c r="Q11" s="301">
        <f t="shared" si="4"/>
        <v>106970</v>
      </c>
    </row>
    <row r="12" spans="2:17">
      <c r="B12" s="249">
        <f t="shared" si="3"/>
        <v>8</v>
      </c>
      <c r="C12" s="275" t="s">
        <v>491</v>
      </c>
      <c r="D12" s="276">
        <v>0</v>
      </c>
      <c r="E12" s="276">
        <v>0</v>
      </c>
      <c r="F12" s="276">
        <v>0</v>
      </c>
      <c r="G12" s="277">
        <f>844216</f>
        <v>844216</v>
      </c>
      <c r="H12" s="277"/>
      <c r="I12" s="278">
        <f>294216+550000</f>
        <v>844216</v>
      </c>
      <c r="J12" s="255">
        <v>0</v>
      </c>
      <c r="K12" s="278">
        <v>0</v>
      </c>
      <c r="L12" s="297">
        <f t="shared" si="0"/>
        <v>0</v>
      </c>
      <c r="M12" s="336">
        <f t="shared" si="1"/>
        <v>0</v>
      </c>
      <c r="N12" s="277">
        <f t="shared" si="2"/>
        <v>0</v>
      </c>
      <c r="O12" s="277">
        <v>0</v>
      </c>
      <c r="P12" s="297">
        <v>0</v>
      </c>
      <c r="Q12" s="301">
        <f t="shared" si="4"/>
        <v>0</v>
      </c>
    </row>
    <row r="13" spans="2:17">
      <c r="B13" s="249">
        <f t="shared" si="3"/>
        <v>9</v>
      </c>
      <c r="C13" s="275" t="s">
        <v>492</v>
      </c>
      <c r="D13" s="276">
        <v>0</v>
      </c>
      <c r="E13" s="276">
        <v>0</v>
      </c>
      <c r="F13" s="276">
        <v>0</v>
      </c>
      <c r="G13" s="277">
        <v>570000</v>
      </c>
      <c r="H13" s="277"/>
      <c r="I13" s="278">
        <f>568000</f>
        <v>568000</v>
      </c>
      <c r="J13" s="255">
        <f>15</f>
        <v>15</v>
      </c>
      <c r="K13" s="278">
        <v>0</v>
      </c>
      <c r="L13" s="297">
        <f t="shared" si="0"/>
        <v>0</v>
      </c>
      <c r="M13" s="336">
        <f t="shared" si="1"/>
        <v>1985</v>
      </c>
      <c r="N13" s="277">
        <f t="shared" si="2"/>
        <v>1985</v>
      </c>
      <c r="O13" s="277">
        <v>0</v>
      </c>
      <c r="P13" s="297">
        <f>2748</f>
        <v>2748</v>
      </c>
      <c r="Q13" s="301">
        <f t="shared" si="4"/>
        <v>4733</v>
      </c>
    </row>
    <row r="14" spans="2:17">
      <c r="B14" s="249">
        <f t="shared" si="3"/>
        <v>10</v>
      </c>
      <c r="C14" s="275" t="s">
        <v>436</v>
      </c>
      <c r="D14" s="276">
        <v>0</v>
      </c>
      <c r="E14" s="276">
        <v>0</v>
      </c>
      <c r="F14" s="276">
        <v>0</v>
      </c>
      <c r="G14" s="277">
        <v>738880</v>
      </c>
      <c r="H14" s="277"/>
      <c r="I14" s="278">
        <f>188880+75000+75000</f>
        <v>338880</v>
      </c>
      <c r="J14" s="255">
        <v>0</v>
      </c>
      <c r="K14" s="278">
        <v>0</v>
      </c>
      <c r="L14" s="297">
        <f t="shared" si="0"/>
        <v>0</v>
      </c>
      <c r="M14" s="336">
        <f t="shared" si="1"/>
        <v>400000</v>
      </c>
      <c r="N14" s="277">
        <f t="shared" si="2"/>
        <v>400000</v>
      </c>
      <c r="O14" s="277">
        <v>0</v>
      </c>
      <c r="P14" s="297">
        <v>0</v>
      </c>
      <c r="Q14" s="301">
        <f t="shared" si="4"/>
        <v>400000</v>
      </c>
    </row>
    <row r="15" spans="2:17">
      <c r="B15" s="249">
        <f t="shared" si="3"/>
        <v>11</v>
      </c>
      <c r="C15" s="275" t="s">
        <v>435</v>
      </c>
      <c r="D15" s="276">
        <v>311000</v>
      </c>
      <c r="E15" s="276">
        <v>0</v>
      </c>
      <c r="F15" s="276">
        <v>0</v>
      </c>
      <c r="G15" s="277">
        <f>400000</f>
        <v>400000</v>
      </c>
      <c r="H15" s="277"/>
      <c r="I15" s="278">
        <f>162764+40000+196093</f>
        <v>398857</v>
      </c>
      <c r="J15" s="255">
        <v>0</v>
      </c>
      <c r="K15" s="278">
        <v>0</v>
      </c>
      <c r="L15" s="297">
        <f t="shared" si="0"/>
        <v>311000</v>
      </c>
      <c r="M15" s="336">
        <f t="shared" si="1"/>
        <v>1143</v>
      </c>
      <c r="N15" s="277">
        <f t="shared" si="2"/>
        <v>312143</v>
      </c>
      <c r="O15" s="277">
        <v>0</v>
      </c>
      <c r="P15" s="297">
        <f>2266</f>
        <v>2266</v>
      </c>
      <c r="Q15" s="301">
        <f t="shared" si="4"/>
        <v>314409</v>
      </c>
    </row>
    <row r="16" spans="2:17">
      <c r="B16" s="249">
        <f t="shared" si="3"/>
        <v>12</v>
      </c>
      <c r="C16" s="275" t="s">
        <v>434</v>
      </c>
      <c r="D16" s="276">
        <v>0</v>
      </c>
      <c r="E16" s="276">
        <v>0</v>
      </c>
      <c r="F16" s="276">
        <v>0</v>
      </c>
      <c r="G16" s="277">
        <f>6538000+326590</f>
        <v>6864590</v>
      </c>
      <c r="H16" s="277"/>
      <c r="I16" s="278">
        <f>2836380</f>
        <v>2836380</v>
      </c>
      <c r="J16" s="255">
        <v>0</v>
      </c>
      <c r="K16" s="278">
        <v>0</v>
      </c>
      <c r="L16" s="297">
        <f t="shared" si="0"/>
        <v>0</v>
      </c>
      <c r="M16" s="336">
        <f t="shared" si="1"/>
        <v>4028210</v>
      </c>
      <c r="N16" s="277">
        <f t="shared" si="2"/>
        <v>4028210</v>
      </c>
      <c r="O16" s="277">
        <v>0</v>
      </c>
      <c r="P16" s="297">
        <f>59790</f>
        <v>59790</v>
      </c>
      <c r="Q16" s="301">
        <f t="shared" si="4"/>
        <v>4088000</v>
      </c>
    </row>
    <row r="17" spans="2:17">
      <c r="B17" s="249">
        <f t="shared" si="3"/>
        <v>13</v>
      </c>
      <c r="C17" s="275" t="s">
        <v>433</v>
      </c>
      <c r="D17" s="276">
        <v>0</v>
      </c>
      <c r="E17" s="276">
        <v>0</v>
      </c>
      <c r="F17" s="276">
        <v>0</v>
      </c>
      <c r="G17" s="277">
        <f>9710000</f>
        <v>9710000</v>
      </c>
      <c r="H17" s="277"/>
      <c r="I17" s="278">
        <f>3470854</f>
        <v>3470854</v>
      </c>
      <c r="J17" s="255">
        <f>134</f>
        <v>134</v>
      </c>
      <c r="K17" s="278">
        <v>0</v>
      </c>
      <c r="L17" s="297">
        <f t="shared" si="0"/>
        <v>0</v>
      </c>
      <c r="M17" s="336">
        <f t="shared" si="1"/>
        <v>6239012</v>
      </c>
      <c r="N17" s="277">
        <f t="shared" si="2"/>
        <v>6239012</v>
      </c>
      <c r="O17" s="277">
        <v>0</v>
      </c>
      <c r="P17" s="297">
        <f>51311</f>
        <v>51311</v>
      </c>
      <c r="Q17" s="301">
        <f t="shared" si="4"/>
        <v>6290323</v>
      </c>
    </row>
    <row r="18" spans="2:17">
      <c r="B18" s="249">
        <f t="shared" si="3"/>
        <v>14</v>
      </c>
      <c r="C18" s="275" t="s">
        <v>432</v>
      </c>
      <c r="D18" s="276">
        <v>0</v>
      </c>
      <c r="E18" s="276">
        <v>0</v>
      </c>
      <c r="F18" s="276">
        <v>0</v>
      </c>
      <c r="G18" s="277">
        <f>550000</f>
        <v>550000</v>
      </c>
      <c r="H18" s="277"/>
      <c r="I18" s="278">
        <f>550000</f>
        <v>550000</v>
      </c>
      <c r="J18" s="255">
        <v>0</v>
      </c>
      <c r="K18" s="278">
        <v>0</v>
      </c>
      <c r="L18" s="297">
        <f t="shared" si="0"/>
        <v>0</v>
      </c>
      <c r="M18" s="336">
        <f t="shared" si="1"/>
        <v>0</v>
      </c>
      <c r="N18" s="277">
        <f t="shared" si="2"/>
        <v>0</v>
      </c>
      <c r="O18" s="277">
        <v>0</v>
      </c>
      <c r="P18" s="297">
        <v>0</v>
      </c>
      <c r="Q18" s="301">
        <f t="shared" si="4"/>
        <v>0</v>
      </c>
    </row>
    <row r="19" spans="2:17">
      <c r="B19" s="249">
        <f t="shared" si="3"/>
        <v>15</v>
      </c>
      <c r="C19" s="275" t="s">
        <v>431</v>
      </c>
      <c r="D19" s="276">
        <v>500000</v>
      </c>
      <c r="E19" s="276">
        <v>0</v>
      </c>
      <c r="F19" s="276">
        <v>500000</v>
      </c>
      <c r="G19" s="277">
        <f>397104</f>
        <v>397104</v>
      </c>
      <c r="H19" s="277"/>
      <c r="I19" s="278">
        <v>0</v>
      </c>
      <c r="J19" s="255">
        <v>0</v>
      </c>
      <c r="K19" s="278">
        <v>0</v>
      </c>
      <c r="L19" s="297">
        <f t="shared" si="0"/>
        <v>0</v>
      </c>
      <c r="M19" s="336">
        <f t="shared" si="1"/>
        <v>397104</v>
      </c>
      <c r="N19" s="277">
        <f t="shared" si="2"/>
        <v>397104</v>
      </c>
      <c r="O19" s="277">
        <v>0</v>
      </c>
      <c r="P19" s="297">
        <v>0</v>
      </c>
      <c r="Q19" s="301">
        <f t="shared" si="4"/>
        <v>397104</v>
      </c>
    </row>
    <row r="20" spans="2:17">
      <c r="B20" s="249">
        <f t="shared" si="3"/>
        <v>16</v>
      </c>
      <c r="C20" s="275" t="s">
        <v>469</v>
      </c>
      <c r="D20" s="276">
        <v>63803</v>
      </c>
      <c r="E20" s="276">
        <v>0</v>
      </c>
      <c r="F20" s="276">
        <v>0</v>
      </c>
      <c r="G20" s="277">
        <v>0</v>
      </c>
      <c r="H20" s="277"/>
      <c r="I20" s="278">
        <v>0</v>
      </c>
      <c r="J20" s="255">
        <v>0</v>
      </c>
      <c r="K20" s="278">
        <v>0</v>
      </c>
      <c r="L20" s="297">
        <f t="shared" si="0"/>
        <v>63803</v>
      </c>
      <c r="M20" s="336">
        <f t="shared" si="1"/>
        <v>0</v>
      </c>
      <c r="N20" s="277">
        <f t="shared" si="2"/>
        <v>63803</v>
      </c>
      <c r="O20" s="277">
        <v>0</v>
      </c>
      <c r="P20" s="297">
        <v>0</v>
      </c>
      <c r="Q20" s="301">
        <f t="shared" si="4"/>
        <v>63803</v>
      </c>
    </row>
    <row r="21" spans="2:17">
      <c r="B21" s="249">
        <f t="shared" si="3"/>
        <v>17</v>
      </c>
      <c r="C21" s="275" t="s">
        <v>493</v>
      </c>
      <c r="D21" s="276">
        <v>336117</v>
      </c>
      <c r="E21" s="276">
        <v>0</v>
      </c>
      <c r="F21" s="276">
        <v>88623</v>
      </c>
      <c r="G21" s="277">
        <f>8146430</f>
        <v>8146430</v>
      </c>
      <c r="H21" s="277"/>
      <c r="I21" s="278">
        <f>579340</f>
        <v>579340</v>
      </c>
      <c r="J21" s="255">
        <v>0</v>
      </c>
      <c r="K21" s="278">
        <v>0</v>
      </c>
      <c r="L21" s="297">
        <f t="shared" si="0"/>
        <v>247494</v>
      </c>
      <c r="M21" s="336">
        <f t="shared" si="1"/>
        <v>7567090</v>
      </c>
      <c r="N21" s="277">
        <f t="shared" si="2"/>
        <v>7814584</v>
      </c>
      <c r="O21" s="277">
        <v>0</v>
      </c>
      <c r="P21" s="297">
        <f>7142</f>
        <v>7142</v>
      </c>
      <c r="Q21" s="301">
        <f t="shared" si="4"/>
        <v>7821726</v>
      </c>
    </row>
    <row r="22" spans="2:17">
      <c r="B22" s="249">
        <f t="shared" si="3"/>
        <v>18</v>
      </c>
      <c r="C22" s="275" t="s">
        <v>494</v>
      </c>
      <c r="D22" s="276">
        <v>1850</v>
      </c>
      <c r="E22" s="276">
        <v>0</v>
      </c>
      <c r="F22" s="276">
        <v>0</v>
      </c>
      <c r="G22" s="277"/>
      <c r="H22" s="277"/>
      <c r="I22" s="278">
        <v>0</v>
      </c>
      <c r="J22" s="255">
        <v>0</v>
      </c>
      <c r="K22" s="278">
        <v>0</v>
      </c>
      <c r="L22" s="297">
        <f t="shared" si="0"/>
        <v>1850</v>
      </c>
      <c r="M22" s="336">
        <f t="shared" si="1"/>
        <v>0</v>
      </c>
      <c r="N22" s="277">
        <f t="shared" si="2"/>
        <v>1850</v>
      </c>
      <c r="O22" s="277">
        <v>0</v>
      </c>
      <c r="P22" s="297">
        <v>0</v>
      </c>
      <c r="Q22" s="301">
        <f t="shared" si="4"/>
        <v>1850</v>
      </c>
    </row>
    <row r="23" spans="2:17">
      <c r="B23" s="249">
        <f t="shared" si="3"/>
        <v>19</v>
      </c>
      <c r="C23" s="275" t="s">
        <v>470</v>
      </c>
      <c r="D23" s="276">
        <v>0</v>
      </c>
      <c r="E23" s="276">
        <v>0</v>
      </c>
      <c r="F23" s="276">
        <v>0</v>
      </c>
      <c r="G23" s="277">
        <f>7252000</f>
        <v>7252000</v>
      </c>
      <c r="H23" s="277"/>
      <c r="I23" s="278">
        <f>6212800</f>
        <v>6212800</v>
      </c>
      <c r="J23" s="255">
        <f>134</f>
        <v>134</v>
      </c>
      <c r="K23" s="278">
        <v>0</v>
      </c>
      <c r="L23" s="297">
        <f t="shared" si="0"/>
        <v>0</v>
      </c>
      <c r="M23" s="336">
        <f t="shared" si="1"/>
        <v>1039066</v>
      </c>
      <c r="N23" s="277">
        <f t="shared" si="2"/>
        <v>1039066</v>
      </c>
      <c r="O23" s="277">
        <v>0</v>
      </c>
      <c r="P23" s="297">
        <f>34784</f>
        <v>34784</v>
      </c>
      <c r="Q23" s="301">
        <f t="shared" si="4"/>
        <v>1073850</v>
      </c>
    </row>
    <row r="24" spans="2:17">
      <c r="B24" s="249">
        <f t="shared" si="3"/>
        <v>20</v>
      </c>
      <c r="C24" s="275" t="s">
        <v>471</v>
      </c>
      <c r="D24" s="276">
        <v>21931.719999999972</v>
      </c>
      <c r="E24" s="276">
        <v>0</v>
      </c>
      <c r="F24" s="276">
        <v>0</v>
      </c>
      <c r="G24" s="277">
        <v>0</v>
      </c>
      <c r="H24" s="277"/>
      <c r="I24" s="278">
        <v>0</v>
      </c>
      <c r="J24" s="255">
        <v>0</v>
      </c>
      <c r="K24" s="278">
        <v>0</v>
      </c>
      <c r="L24" s="297">
        <f t="shared" si="0"/>
        <v>21931.719999999972</v>
      </c>
      <c r="M24" s="336">
        <f t="shared" si="1"/>
        <v>0</v>
      </c>
      <c r="N24" s="277">
        <f t="shared" si="2"/>
        <v>21931.719999999972</v>
      </c>
      <c r="O24" s="277">
        <v>0</v>
      </c>
      <c r="P24" s="297">
        <v>0</v>
      </c>
      <c r="Q24" s="301">
        <f t="shared" si="4"/>
        <v>21931.719999999972</v>
      </c>
    </row>
    <row r="25" spans="2:17">
      <c r="B25" s="249">
        <f t="shared" si="3"/>
        <v>21</v>
      </c>
      <c r="C25" s="275" t="s">
        <v>472</v>
      </c>
      <c r="D25" s="276">
        <v>1770500</v>
      </c>
      <c r="E25" s="276">
        <v>0</v>
      </c>
      <c r="F25" s="276">
        <v>0</v>
      </c>
      <c r="G25" s="277">
        <v>0</v>
      </c>
      <c r="H25" s="277"/>
      <c r="I25" s="278">
        <v>0</v>
      </c>
      <c r="J25" s="255">
        <v>0</v>
      </c>
      <c r="K25" s="278">
        <v>0</v>
      </c>
      <c r="L25" s="297">
        <f t="shared" si="0"/>
        <v>1770500</v>
      </c>
      <c r="M25" s="336">
        <f t="shared" si="1"/>
        <v>0</v>
      </c>
      <c r="N25" s="277">
        <f t="shared" si="2"/>
        <v>1770500</v>
      </c>
      <c r="O25" s="277">
        <v>0</v>
      </c>
      <c r="P25" s="297">
        <v>0</v>
      </c>
      <c r="Q25" s="301">
        <f t="shared" si="4"/>
        <v>1770500</v>
      </c>
    </row>
    <row r="26" spans="2:17">
      <c r="B26" s="249">
        <f t="shared" si="3"/>
        <v>22</v>
      </c>
      <c r="C26" s="275" t="s">
        <v>495</v>
      </c>
      <c r="D26" s="276">
        <v>310000</v>
      </c>
      <c r="E26" s="276">
        <v>0</v>
      </c>
      <c r="F26" s="276">
        <v>0</v>
      </c>
      <c r="G26" s="277">
        <v>0</v>
      </c>
      <c r="H26" s="277"/>
      <c r="I26" s="278">
        <v>0</v>
      </c>
      <c r="J26" s="255">
        <v>0</v>
      </c>
      <c r="K26" s="278">
        <v>0</v>
      </c>
      <c r="L26" s="297">
        <f t="shared" si="0"/>
        <v>310000</v>
      </c>
      <c r="M26" s="336">
        <f t="shared" si="1"/>
        <v>0</v>
      </c>
      <c r="N26" s="277">
        <f t="shared" si="2"/>
        <v>310000</v>
      </c>
      <c r="O26" s="277">
        <v>0</v>
      </c>
      <c r="P26" s="297">
        <v>0</v>
      </c>
      <c r="Q26" s="301">
        <f t="shared" si="4"/>
        <v>310000</v>
      </c>
    </row>
    <row r="27" spans="2:17" ht="28.5">
      <c r="B27" s="249">
        <f t="shared" si="3"/>
        <v>23</v>
      </c>
      <c r="C27" s="279" t="s">
        <v>425</v>
      </c>
      <c r="D27" s="276">
        <v>0</v>
      </c>
      <c r="E27" s="276">
        <v>0</v>
      </c>
      <c r="F27" s="276">
        <v>0</v>
      </c>
      <c r="G27" s="277">
        <f>4000000+5555000+4000000</f>
        <v>13555000</v>
      </c>
      <c r="H27" s="277"/>
      <c r="I27" s="278">
        <f>5688335</f>
        <v>5688335</v>
      </c>
      <c r="J27" s="255">
        <v>0</v>
      </c>
      <c r="K27" s="278">
        <v>4000000</v>
      </c>
      <c r="L27" s="297">
        <f t="shared" si="0"/>
        <v>0</v>
      </c>
      <c r="M27" s="336">
        <f t="shared" si="1"/>
        <v>3866665</v>
      </c>
      <c r="N27" s="277">
        <f t="shared" si="2"/>
        <v>3866665</v>
      </c>
      <c r="O27" s="277">
        <f>626441</f>
        <v>626441</v>
      </c>
      <c r="P27" s="297">
        <v>319</v>
      </c>
      <c r="Q27" s="301">
        <f t="shared" si="4"/>
        <v>4493425</v>
      </c>
    </row>
    <row r="28" spans="2:17">
      <c r="B28" s="249">
        <f t="shared" si="3"/>
        <v>24</v>
      </c>
      <c r="C28" s="275" t="s">
        <v>423</v>
      </c>
      <c r="D28" s="276">
        <v>0</v>
      </c>
      <c r="E28" s="276">
        <v>0</v>
      </c>
      <c r="F28" s="276">
        <v>0</v>
      </c>
      <c r="G28" s="277">
        <v>700000</v>
      </c>
      <c r="H28" s="277"/>
      <c r="I28" s="278">
        <v>700000</v>
      </c>
      <c r="J28" s="255">
        <v>150</v>
      </c>
      <c r="K28" s="278">
        <v>0</v>
      </c>
      <c r="L28" s="297">
        <f t="shared" si="0"/>
        <v>0</v>
      </c>
      <c r="M28" s="336">
        <f t="shared" si="1"/>
        <v>-150</v>
      </c>
      <c r="N28" s="277">
        <f t="shared" si="2"/>
        <v>-150</v>
      </c>
      <c r="O28" s="277">
        <v>0</v>
      </c>
      <c r="P28" s="297">
        <v>5445</v>
      </c>
      <c r="Q28" s="301">
        <f t="shared" si="4"/>
        <v>5295</v>
      </c>
    </row>
    <row r="29" spans="2:17">
      <c r="B29" s="249">
        <f t="shared" si="3"/>
        <v>25</v>
      </c>
      <c r="C29" s="275" t="s">
        <v>473</v>
      </c>
      <c r="D29" s="276">
        <v>0</v>
      </c>
      <c r="E29" s="276">
        <v>0</v>
      </c>
      <c r="F29" s="276">
        <v>0</v>
      </c>
      <c r="G29" s="277">
        <f>550000</f>
        <v>550000</v>
      </c>
      <c r="H29" s="277">
        <v>379527</v>
      </c>
      <c r="I29" s="278">
        <f>444618</f>
        <v>444618</v>
      </c>
      <c r="J29" s="255">
        <v>0</v>
      </c>
      <c r="K29" s="278">
        <v>379527</v>
      </c>
      <c r="L29" s="297">
        <f t="shared" si="0"/>
        <v>0</v>
      </c>
      <c r="M29" s="336">
        <f t="shared" si="1"/>
        <v>105382</v>
      </c>
      <c r="N29" s="277">
        <f t="shared" si="2"/>
        <v>105382</v>
      </c>
      <c r="O29" s="277">
        <v>0</v>
      </c>
      <c r="P29" s="297">
        <f>421</f>
        <v>421</v>
      </c>
      <c r="Q29" s="301">
        <f t="shared" si="4"/>
        <v>105803</v>
      </c>
    </row>
    <row r="30" spans="2:17">
      <c r="B30" s="249">
        <f t="shared" si="3"/>
        <v>26</v>
      </c>
      <c r="C30" s="275" t="s">
        <v>474</v>
      </c>
      <c r="D30" s="276">
        <v>0</v>
      </c>
      <c r="E30" s="276">
        <v>0</v>
      </c>
      <c r="F30" s="276">
        <v>0</v>
      </c>
      <c r="G30" s="277">
        <f>525000</f>
        <v>525000</v>
      </c>
      <c r="H30" s="277"/>
      <c r="I30" s="278">
        <f>444125</f>
        <v>444125</v>
      </c>
      <c r="J30" s="255">
        <f>793</f>
        <v>793</v>
      </c>
      <c r="K30" s="278">
        <v>0</v>
      </c>
      <c r="L30" s="297">
        <f t="shared" si="0"/>
        <v>0</v>
      </c>
      <c r="M30" s="336">
        <f t="shared" si="1"/>
        <v>80082</v>
      </c>
      <c r="N30" s="277">
        <f t="shared" si="2"/>
        <v>80082</v>
      </c>
      <c r="O30" s="277">
        <v>0</v>
      </c>
      <c r="P30" s="297">
        <v>403</v>
      </c>
      <c r="Q30" s="301">
        <f t="shared" si="4"/>
        <v>80485</v>
      </c>
    </row>
    <row r="31" spans="2:17">
      <c r="B31" s="249">
        <f t="shared" si="3"/>
        <v>27</v>
      </c>
      <c r="C31" s="275" t="s">
        <v>424</v>
      </c>
      <c r="D31" s="276">
        <v>0</v>
      </c>
      <c r="E31" s="276">
        <v>0</v>
      </c>
      <c r="F31" s="276">
        <v>0</v>
      </c>
      <c r="G31" s="277">
        <f>500000</f>
        <v>500000</v>
      </c>
      <c r="H31" s="277"/>
      <c r="I31" s="278">
        <f>500000</f>
        <v>500000</v>
      </c>
      <c r="J31" s="255"/>
      <c r="K31" s="278">
        <v>0</v>
      </c>
      <c r="L31" s="297">
        <f t="shared" si="0"/>
        <v>0</v>
      </c>
      <c r="M31" s="336">
        <f t="shared" si="1"/>
        <v>0</v>
      </c>
      <c r="N31" s="277">
        <f t="shared" si="2"/>
        <v>0</v>
      </c>
      <c r="O31" s="277">
        <v>0</v>
      </c>
      <c r="P31" s="297">
        <v>0</v>
      </c>
      <c r="Q31" s="301">
        <f t="shared" si="4"/>
        <v>0</v>
      </c>
    </row>
    <row r="32" spans="2:17">
      <c r="B32" s="249">
        <f t="shared" si="3"/>
        <v>28</v>
      </c>
      <c r="C32" s="275" t="s">
        <v>422</v>
      </c>
      <c r="D32" s="276">
        <v>0</v>
      </c>
      <c r="E32" s="276">
        <v>0</v>
      </c>
      <c r="F32" s="276">
        <v>0</v>
      </c>
      <c r="G32" s="277">
        <v>1800000</v>
      </c>
      <c r="H32" s="277"/>
      <c r="I32" s="278">
        <f>750000</f>
        <v>750000</v>
      </c>
      <c r="J32" s="255">
        <f>188</f>
        <v>188</v>
      </c>
      <c r="K32" s="278">
        <v>0</v>
      </c>
      <c r="L32" s="297">
        <f t="shared" si="0"/>
        <v>0</v>
      </c>
      <c r="M32" s="336">
        <f t="shared" si="1"/>
        <v>1049812</v>
      </c>
      <c r="N32" s="277">
        <f t="shared" si="2"/>
        <v>1049812</v>
      </c>
      <c r="O32" s="277">
        <v>0</v>
      </c>
      <c r="P32" s="297">
        <v>0</v>
      </c>
      <c r="Q32" s="301">
        <f t="shared" si="4"/>
        <v>1049812</v>
      </c>
    </row>
    <row r="33" spans="2:17">
      <c r="B33" s="249">
        <f t="shared" si="3"/>
        <v>29</v>
      </c>
      <c r="C33" s="275" t="s">
        <v>496</v>
      </c>
      <c r="D33" s="276">
        <v>0</v>
      </c>
      <c r="E33" s="276">
        <v>0</v>
      </c>
      <c r="F33" s="276">
        <v>0</v>
      </c>
      <c r="G33" s="277">
        <f>1738900</f>
        <v>1738900</v>
      </c>
      <c r="H33" s="277"/>
      <c r="I33" s="278">
        <f>0</f>
        <v>0</v>
      </c>
      <c r="J33" s="255">
        <v>0</v>
      </c>
      <c r="K33" s="278">
        <v>0</v>
      </c>
      <c r="L33" s="297">
        <f t="shared" si="0"/>
        <v>0</v>
      </c>
      <c r="M33" s="336">
        <f t="shared" si="1"/>
        <v>1738900</v>
      </c>
      <c r="N33" s="277">
        <f t="shared" si="2"/>
        <v>1738900</v>
      </c>
      <c r="O33" s="277">
        <v>0</v>
      </c>
      <c r="P33" s="297">
        <v>0</v>
      </c>
      <c r="Q33" s="301">
        <f t="shared" si="4"/>
        <v>1738900</v>
      </c>
    </row>
    <row r="34" spans="2:17">
      <c r="B34" s="249">
        <f t="shared" si="3"/>
        <v>30</v>
      </c>
      <c r="C34" s="280" t="s">
        <v>498</v>
      </c>
      <c r="D34" s="281">
        <v>2298268</v>
      </c>
      <c r="E34" s="281">
        <v>0</v>
      </c>
      <c r="F34" s="281">
        <v>0</v>
      </c>
      <c r="G34" s="282">
        <v>0</v>
      </c>
      <c r="H34" s="282"/>
      <c r="I34" s="283">
        <v>0</v>
      </c>
      <c r="J34" s="250">
        <v>0</v>
      </c>
      <c r="K34" s="283">
        <v>0</v>
      </c>
      <c r="L34" s="297">
        <f t="shared" si="0"/>
        <v>2298268</v>
      </c>
      <c r="M34" s="336">
        <f t="shared" si="1"/>
        <v>0</v>
      </c>
      <c r="N34" s="277">
        <f t="shared" si="2"/>
        <v>2298268</v>
      </c>
      <c r="O34" s="282">
        <v>0</v>
      </c>
      <c r="P34" s="298">
        <v>0</v>
      </c>
      <c r="Q34" s="301">
        <f t="shared" si="4"/>
        <v>2298268</v>
      </c>
    </row>
    <row r="35" spans="2:17" ht="15" thickBot="1">
      <c r="B35" s="284">
        <f t="shared" si="3"/>
        <v>31</v>
      </c>
      <c r="C35" s="285" t="s">
        <v>497</v>
      </c>
      <c r="D35" s="286">
        <v>0</v>
      </c>
      <c r="E35" s="286">
        <v>0</v>
      </c>
      <c r="F35" s="286">
        <v>0</v>
      </c>
      <c r="G35" s="287">
        <f>41405</f>
        <v>41405</v>
      </c>
      <c r="H35" s="287"/>
      <c r="I35" s="289">
        <f>41405</f>
        <v>41405</v>
      </c>
      <c r="J35" s="288">
        <v>0</v>
      </c>
      <c r="K35" s="289">
        <v>0</v>
      </c>
      <c r="L35" s="299">
        <f t="shared" si="0"/>
        <v>0</v>
      </c>
      <c r="M35" s="337">
        <f t="shared" si="1"/>
        <v>0</v>
      </c>
      <c r="N35" s="287">
        <f t="shared" si="2"/>
        <v>0</v>
      </c>
      <c r="O35" s="287">
        <v>0</v>
      </c>
      <c r="P35" s="299">
        <v>0</v>
      </c>
      <c r="Q35" s="301">
        <f t="shared" si="4"/>
        <v>0</v>
      </c>
    </row>
    <row r="36" spans="2:17" ht="15" thickBot="1">
      <c r="B36" s="437" t="s">
        <v>8</v>
      </c>
      <c r="C36" s="438"/>
      <c r="D36" s="290">
        <f t="shared" ref="D36:N36" si="5">SUM(D5:D35)</f>
        <v>8712171.7199999988</v>
      </c>
      <c r="E36" s="290">
        <f t="shared" si="5"/>
        <v>2669757</v>
      </c>
      <c r="F36" s="290">
        <f t="shared" si="5"/>
        <v>588623</v>
      </c>
      <c r="G36" s="290">
        <f t="shared" si="5"/>
        <v>58912954</v>
      </c>
      <c r="H36" s="290">
        <f t="shared" si="5"/>
        <v>379527</v>
      </c>
      <c r="I36" s="290">
        <f t="shared" si="5"/>
        <v>27725759</v>
      </c>
      <c r="J36" s="290">
        <f t="shared" si="5"/>
        <v>2104</v>
      </c>
      <c r="K36" s="290">
        <f t="shared" si="5"/>
        <v>4379527</v>
      </c>
      <c r="L36" s="290">
        <f t="shared" si="5"/>
        <v>5453791.7199999997</v>
      </c>
      <c r="M36" s="290">
        <f t="shared" si="5"/>
        <v>27185091</v>
      </c>
      <c r="N36" s="290">
        <f t="shared" si="5"/>
        <v>32638882.719999999</v>
      </c>
      <c r="O36" s="290">
        <f>SUM(O5:O35)</f>
        <v>626441</v>
      </c>
      <c r="P36" s="300">
        <f>SUM(P5:P35)</f>
        <v>164651</v>
      </c>
      <c r="Q36" s="302">
        <f>SUM(Q5:Q35)</f>
        <v>33429974.719999999</v>
      </c>
    </row>
    <row r="37" spans="2:17">
      <c r="C37" s="291"/>
      <c r="D37" s="270"/>
      <c r="E37" s="270"/>
      <c r="F37" s="270"/>
      <c r="G37" s="270"/>
      <c r="H37" s="270"/>
      <c r="N37" s="270"/>
    </row>
  </sheetData>
  <mergeCells count="18">
    <mergeCell ref="B2:Q2"/>
    <mergeCell ref="N3:N4"/>
    <mergeCell ref="O3:O4"/>
    <mergeCell ref="P3:P4"/>
    <mergeCell ref="Q3:Q4"/>
    <mergeCell ref="L3:L4"/>
    <mergeCell ref="E3:E4"/>
    <mergeCell ref="G3:G4"/>
    <mergeCell ref="M3:M4"/>
    <mergeCell ref="I3:I4"/>
    <mergeCell ref="F3:F4"/>
    <mergeCell ref="J3:J4"/>
    <mergeCell ref="B36:C36"/>
    <mergeCell ref="K3:K4"/>
    <mergeCell ref="H3:H4"/>
    <mergeCell ref="D3:D4"/>
    <mergeCell ref="B3:B4"/>
    <mergeCell ref="C3:C4"/>
  </mergeCells>
  <printOptions horizontalCentered="1"/>
  <pageMargins left="0.11811023622047245" right="0.11811023622047245" top="0.74803149606299213" bottom="0.74803149606299213" header="0.31496062992125984" footer="0.31496062992125984"/>
  <pageSetup paperSize="9" scale="58" orientation="landscape" horizontalDpi="300" verticalDpi="300" r:id="rId1"/>
  <ignoredErrors>
    <ignoredError sqref="M13:M14 M32" formulaRange="1"/>
  </ignoredErrors>
</worksheet>
</file>

<file path=xl/worksheets/sheet16.xml><?xml version="1.0" encoding="utf-8"?>
<worksheet xmlns="http://schemas.openxmlformats.org/spreadsheetml/2006/main" xmlns:r="http://schemas.openxmlformats.org/officeDocument/2006/relationships">
  <dimension ref="B2:K11"/>
  <sheetViews>
    <sheetView workbookViewId="0">
      <selection activeCell="N10" sqref="N10"/>
    </sheetView>
  </sheetViews>
  <sheetFormatPr defaultRowHeight="14.25"/>
  <cols>
    <col min="1" max="1" width="9.140625" style="2"/>
    <col min="2" max="2" width="43.85546875" style="2" customWidth="1"/>
    <col min="3" max="3" width="11.5703125" style="179" customWidth="1"/>
    <col min="4" max="4" width="15.140625" style="179" customWidth="1"/>
    <col min="5" max="16384" width="9.140625" style="2"/>
  </cols>
  <sheetData>
    <row r="2" spans="2:11">
      <c r="D2" s="323" t="s">
        <v>518</v>
      </c>
    </row>
    <row r="3" spans="2:11">
      <c r="D3" s="323"/>
    </row>
    <row r="4" spans="2:11" ht="29.25" customHeight="1" thickBot="1">
      <c r="B4" s="451" t="s">
        <v>526</v>
      </c>
      <c r="C4" s="451"/>
      <c r="D4" s="451"/>
      <c r="E4" s="319"/>
      <c r="F4" s="319"/>
      <c r="G4" s="319"/>
      <c r="H4" s="319"/>
      <c r="I4" s="319"/>
      <c r="J4" s="319"/>
      <c r="K4" s="319"/>
    </row>
    <row r="5" spans="2:11" ht="15" thickBot="1">
      <c r="B5" s="320" t="s">
        <v>508</v>
      </c>
      <c r="C5" s="321" t="s">
        <v>509</v>
      </c>
      <c r="D5" s="321" t="s">
        <v>510</v>
      </c>
    </row>
    <row r="6" spans="2:11">
      <c r="B6" s="7"/>
      <c r="C6" s="8"/>
      <c r="D6" s="8"/>
    </row>
    <row r="7" spans="2:11">
      <c r="B7" s="7" t="s">
        <v>511</v>
      </c>
      <c r="C7" s="8"/>
      <c r="D7" s="8">
        <v>-1717446.92</v>
      </c>
    </row>
    <row r="8" spans="2:11">
      <c r="B8" s="7"/>
      <c r="C8" s="8"/>
      <c r="D8" s="8"/>
    </row>
    <row r="9" spans="2:11" ht="42.75">
      <c r="B9" s="325" t="s">
        <v>522</v>
      </c>
      <c r="C9" s="8"/>
      <c r="D9" s="326">
        <v>1738900</v>
      </c>
    </row>
    <row r="10" spans="2:11" ht="15" thickBot="1">
      <c r="B10" s="7"/>
      <c r="C10" s="8"/>
      <c r="D10" s="8"/>
    </row>
    <row r="11" spans="2:11" ht="15" thickBot="1">
      <c r="B11" s="82" t="s">
        <v>512</v>
      </c>
      <c r="C11" s="180"/>
      <c r="D11" s="180">
        <f>D7+D9</f>
        <v>21453.080000000075</v>
      </c>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3:J15"/>
  <sheetViews>
    <sheetView workbookViewId="0">
      <selection activeCell="E24" sqref="D24:E25"/>
    </sheetView>
  </sheetViews>
  <sheetFormatPr defaultRowHeight="14.25"/>
  <cols>
    <col min="1" max="1" width="9.140625" style="2"/>
    <col min="2" max="2" width="9.140625" style="2" customWidth="1"/>
    <col min="3" max="7" width="9.140625" style="2"/>
    <col min="8" max="8" width="7.5703125" style="2" customWidth="1"/>
    <col min="9" max="9" width="8" style="2" customWidth="1"/>
    <col min="10" max="16384" width="9.140625" style="2"/>
  </cols>
  <sheetData>
    <row r="3" spans="2:10" ht="18">
      <c r="B3" s="1" t="s">
        <v>311</v>
      </c>
    </row>
    <row r="5" spans="2:10" ht="15.75">
      <c r="B5" s="178" t="s">
        <v>314</v>
      </c>
      <c r="C5" s="178"/>
      <c r="D5" s="178"/>
      <c r="E5" s="178"/>
      <c r="F5" s="178"/>
      <c r="G5" s="178"/>
      <c r="H5" s="178"/>
      <c r="I5" s="178"/>
      <c r="J5" s="98"/>
    </row>
    <row r="6" spans="2:10" ht="15.75">
      <c r="B6" s="98"/>
      <c r="C6" s="98"/>
      <c r="D6" s="98"/>
      <c r="E6" s="98"/>
      <c r="F6" s="98"/>
      <c r="G6" s="98"/>
      <c r="H6" s="98"/>
      <c r="I6" s="98"/>
      <c r="J6" s="98"/>
    </row>
    <row r="7" spans="2:10" ht="15.75">
      <c r="B7" s="178" t="s">
        <v>333</v>
      </c>
      <c r="C7" s="178"/>
      <c r="D7" s="178"/>
      <c r="E7" s="178"/>
      <c r="F7" s="178"/>
      <c r="G7" s="178"/>
      <c r="H7" s="178"/>
      <c r="I7" s="178"/>
      <c r="J7" s="98"/>
    </row>
    <row r="8" spans="2:10" ht="15" thickBot="1"/>
    <row r="9" spans="2:10" ht="15" customHeight="1" thickBot="1">
      <c r="B9" s="347" t="s">
        <v>312</v>
      </c>
      <c r="C9" s="348"/>
      <c r="D9" s="348"/>
      <c r="E9" s="349"/>
      <c r="F9" s="350" t="s">
        <v>313</v>
      </c>
      <c r="G9" s="350"/>
      <c r="H9" s="350"/>
      <c r="I9" s="351"/>
    </row>
    <row r="10" spans="2:10" ht="21.75" customHeight="1">
      <c r="B10" s="358" t="s">
        <v>315</v>
      </c>
      <c r="C10" s="359"/>
      <c r="D10" s="359"/>
      <c r="E10" s="360"/>
      <c r="F10" s="352" t="s">
        <v>316</v>
      </c>
      <c r="G10" s="353"/>
      <c r="H10" s="353"/>
      <c r="I10" s="354"/>
    </row>
    <row r="11" spans="2:10" ht="24.75" customHeight="1" thickBot="1">
      <c r="B11" s="361"/>
      <c r="C11" s="362"/>
      <c r="D11" s="362"/>
      <c r="E11" s="363"/>
      <c r="F11" s="355"/>
      <c r="G11" s="356"/>
      <c r="H11" s="356"/>
      <c r="I11" s="357"/>
    </row>
    <row r="12" spans="2:10" ht="18" customHeight="1" thickBot="1">
      <c r="B12" s="344" t="s">
        <v>317</v>
      </c>
      <c r="C12" s="345"/>
      <c r="D12" s="345"/>
      <c r="E12" s="346"/>
      <c r="F12" s="364" t="s">
        <v>320</v>
      </c>
      <c r="G12" s="365"/>
      <c r="H12" s="365"/>
      <c r="I12" s="366"/>
    </row>
    <row r="13" spans="2:10" ht="17.25" customHeight="1">
      <c r="B13" s="364" t="s">
        <v>319</v>
      </c>
      <c r="C13" s="365"/>
      <c r="D13" s="365"/>
      <c r="E13" s="366"/>
      <c r="F13" s="364" t="s">
        <v>318</v>
      </c>
      <c r="G13" s="365"/>
      <c r="H13" s="365"/>
      <c r="I13" s="366"/>
    </row>
    <row r="14" spans="2:10" ht="18.75" customHeight="1" thickBot="1">
      <c r="B14" s="367"/>
      <c r="C14" s="368"/>
      <c r="D14" s="368"/>
      <c r="E14" s="369"/>
      <c r="F14" s="367"/>
      <c r="G14" s="368"/>
      <c r="H14" s="368"/>
      <c r="I14" s="369"/>
    </row>
    <row r="15" spans="2:10" ht="21" customHeight="1" thickBot="1">
      <c r="B15" s="344" t="s">
        <v>321</v>
      </c>
      <c r="C15" s="345"/>
      <c r="D15" s="345"/>
      <c r="E15" s="346"/>
      <c r="F15" s="341" t="s">
        <v>320</v>
      </c>
      <c r="G15" s="342"/>
      <c r="H15" s="342"/>
      <c r="I15" s="343"/>
    </row>
  </sheetData>
  <mergeCells count="10">
    <mergeCell ref="F15:I15"/>
    <mergeCell ref="B15:E15"/>
    <mergeCell ref="B9:E9"/>
    <mergeCell ref="F9:I9"/>
    <mergeCell ref="F10:I11"/>
    <mergeCell ref="B10:E11"/>
    <mergeCell ref="F13:I14"/>
    <mergeCell ref="B13:E14"/>
    <mergeCell ref="F12:I12"/>
    <mergeCell ref="B12:E12"/>
  </mergeCells>
  <printOptions horizontalCentered="1"/>
  <pageMargins left="0.11811023622047245" right="0.1574803149606299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B1:E40"/>
  <sheetViews>
    <sheetView workbookViewId="0">
      <selection activeCell="B40" sqref="B40"/>
    </sheetView>
  </sheetViews>
  <sheetFormatPr defaultRowHeight="14.25"/>
  <cols>
    <col min="1" max="1" width="1.85546875" style="2" customWidth="1"/>
    <col min="2" max="2" width="59" style="2" customWidth="1"/>
    <col min="3" max="3" width="12.42578125" style="2" customWidth="1"/>
    <col min="4" max="4" width="17.85546875" style="2" bestFit="1" customWidth="1"/>
    <col min="5" max="5" width="19.140625" style="2" bestFit="1" customWidth="1"/>
    <col min="6" max="16384" width="9.140625" style="2"/>
  </cols>
  <sheetData>
    <row r="1" spans="2:5" ht="15" thickBot="1"/>
    <row r="2" spans="2:5" ht="16.5" customHeight="1" thickTop="1">
      <c r="B2" s="373" t="s">
        <v>335</v>
      </c>
      <c r="C2" s="374"/>
      <c r="D2" s="374"/>
      <c r="E2" s="375"/>
    </row>
    <row r="3" spans="2:5" ht="15" customHeight="1" thickBot="1">
      <c r="B3" s="376" t="s">
        <v>336</v>
      </c>
      <c r="C3" s="377"/>
      <c r="D3" s="377"/>
      <c r="E3" s="378"/>
    </row>
    <row r="4" spans="2:5" ht="15" customHeight="1" thickTop="1" thickBot="1">
      <c r="B4" s="379" t="s">
        <v>365</v>
      </c>
      <c r="C4" s="380"/>
      <c r="D4" s="380"/>
      <c r="E4" s="381"/>
    </row>
    <row r="5" spans="2:5" ht="15" thickBot="1">
      <c r="B5" s="370" t="s">
        <v>462</v>
      </c>
      <c r="C5" s="371"/>
      <c r="D5" s="371"/>
      <c r="E5" s="372"/>
    </row>
    <row r="6" spans="2:5" ht="15" thickBot="1">
      <c r="B6" s="204"/>
      <c r="C6" s="205"/>
      <c r="D6" s="205"/>
      <c r="E6" s="217" t="s">
        <v>192</v>
      </c>
    </row>
    <row r="7" spans="2:5" ht="15" thickBot="1">
      <c r="B7" s="189"/>
      <c r="C7" s="212" t="s">
        <v>0</v>
      </c>
      <c r="D7" s="213" t="s">
        <v>417</v>
      </c>
      <c r="E7" s="212" t="s">
        <v>334</v>
      </c>
    </row>
    <row r="8" spans="2:5">
      <c r="B8" s="184" t="s">
        <v>15</v>
      </c>
      <c r="C8" s="160"/>
      <c r="D8" s="156"/>
      <c r="E8" s="86"/>
    </row>
    <row r="9" spans="2:5">
      <c r="B9" s="185" t="s">
        <v>2</v>
      </c>
      <c r="C9" s="158">
        <v>1</v>
      </c>
      <c r="D9" s="161">
        <f>'SCHEDULES 1,2,3,4'!D16</f>
        <v>50064318.799999997</v>
      </c>
      <c r="E9" s="49">
        <f>'SCHEDULES 1,2,3,4'!F16</f>
        <v>78529139.799999997</v>
      </c>
    </row>
    <row r="10" spans="2:5">
      <c r="B10" s="185" t="s">
        <v>3</v>
      </c>
      <c r="C10" s="158">
        <v>2</v>
      </c>
      <c r="D10" s="161">
        <f>'SCHEDULES 1,2,3,4'!D40</f>
        <v>18983883.719999999</v>
      </c>
      <c r="E10" s="49">
        <f>'SCHEDULES 1,2,3,4'!F40</f>
        <v>12665377.719999999</v>
      </c>
    </row>
    <row r="11" spans="2:5">
      <c r="B11" s="185" t="s">
        <v>4</v>
      </c>
      <c r="C11" s="158">
        <v>3</v>
      </c>
      <c r="D11" s="214">
        <v>0</v>
      </c>
      <c r="E11" s="49">
        <v>0</v>
      </c>
    </row>
    <row r="12" spans="2:5">
      <c r="B12" s="185" t="s">
        <v>337</v>
      </c>
      <c r="C12" s="158">
        <v>4</v>
      </c>
      <c r="D12" s="214">
        <v>0</v>
      </c>
      <c r="E12" s="49">
        <v>0</v>
      </c>
    </row>
    <row r="13" spans="2:5">
      <c r="B13" s="185" t="s">
        <v>5</v>
      </c>
      <c r="C13" s="158">
        <v>5</v>
      </c>
      <c r="D13" s="214">
        <v>0</v>
      </c>
      <c r="E13" s="49">
        <v>0</v>
      </c>
    </row>
    <row r="14" spans="2:5">
      <c r="B14" s="185" t="s">
        <v>6</v>
      </c>
      <c r="C14" s="158">
        <v>6</v>
      </c>
      <c r="D14" s="214">
        <v>0</v>
      </c>
      <c r="E14" s="49">
        <v>0</v>
      </c>
    </row>
    <row r="15" spans="2:5" ht="15" thickBot="1">
      <c r="B15" s="190" t="s">
        <v>7</v>
      </c>
      <c r="C15" s="155">
        <v>7</v>
      </c>
      <c r="D15" s="215">
        <f>'schedule 5,6,7'!D46</f>
        <v>626441</v>
      </c>
      <c r="E15" s="54">
        <f>'schedule 5,6,7'!F46</f>
        <v>0</v>
      </c>
    </row>
    <row r="16" spans="2:5" ht="18.75" customHeight="1" thickBot="1">
      <c r="B16" s="186" t="s">
        <v>8</v>
      </c>
      <c r="C16" s="117"/>
      <c r="D16" s="116">
        <f>SUM(D9:D15)</f>
        <v>69674643.519999996</v>
      </c>
      <c r="E16" s="116">
        <f>SUM(E9:E15)</f>
        <v>91194517.519999996</v>
      </c>
    </row>
    <row r="17" spans="2:5" ht="25.5" hidden="1" customHeight="1">
      <c r="B17" s="192" t="s">
        <v>10</v>
      </c>
      <c r="C17" s="117"/>
      <c r="D17" s="46"/>
      <c r="E17" s="46"/>
    </row>
    <row r="18" spans="2:5" ht="21.75" customHeight="1">
      <c r="B18" s="193" t="s">
        <v>14</v>
      </c>
      <c r="C18" s="113"/>
      <c r="D18" s="160"/>
      <c r="E18" s="46"/>
    </row>
    <row r="19" spans="2:5" ht="15" customHeight="1">
      <c r="B19" s="183" t="s">
        <v>9</v>
      </c>
      <c r="C19" s="158">
        <v>8</v>
      </c>
      <c r="D19" s="161">
        <v>0</v>
      </c>
      <c r="E19" s="49">
        <v>0</v>
      </c>
    </row>
    <row r="20" spans="2:5" ht="15" customHeight="1">
      <c r="B20" s="183" t="s">
        <v>157</v>
      </c>
      <c r="C20" s="158">
        <v>9</v>
      </c>
      <c r="D20" s="161">
        <v>0</v>
      </c>
      <c r="E20" s="49">
        <v>0</v>
      </c>
    </row>
    <row r="21" spans="2:5" ht="15.75" customHeight="1">
      <c r="B21" s="183" t="s">
        <v>11</v>
      </c>
      <c r="C21" s="158">
        <v>10</v>
      </c>
      <c r="D21" s="161">
        <v>0</v>
      </c>
      <c r="E21" s="49">
        <v>0</v>
      </c>
    </row>
    <row r="22" spans="2:5" ht="15.75" customHeight="1">
      <c r="B22" s="183" t="s">
        <v>338</v>
      </c>
      <c r="C22" s="158">
        <v>11</v>
      </c>
      <c r="D22" s="161">
        <f>'SCHEDULE 9 .10,11,'!D79</f>
        <v>69674643.519999996</v>
      </c>
      <c r="E22" s="49">
        <f>'SCHEDULE 9 .10,11,'!F79</f>
        <v>91194517.519999996</v>
      </c>
    </row>
    <row r="23" spans="2:5" ht="15" customHeight="1" thickBot="1">
      <c r="B23" s="183" t="s">
        <v>12</v>
      </c>
      <c r="C23" s="155"/>
      <c r="D23" s="157">
        <v>0</v>
      </c>
      <c r="E23" s="54">
        <v>0</v>
      </c>
    </row>
    <row r="24" spans="2:5" ht="18.75" customHeight="1" thickBot="1">
      <c r="B24" s="191" t="s">
        <v>8</v>
      </c>
      <c r="C24" s="117"/>
      <c r="D24" s="159">
        <f>SUM(D19:D23)</f>
        <v>69674643.519999996</v>
      </c>
      <c r="E24" s="159">
        <f>SUM(E19:E23)</f>
        <v>91194517.519999996</v>
      </c>
    </row>
    <row r="25" spans="2:5">
      <c r="B25" s="187" t="s">
        <v>13</v>
      </c>
      <c r="C25" s="43">
        <v>24</v>
      </c>
      <c r="D25" s="156"/>
      <c r="E25" s="56"/>
    </row>
    <row r="26" spans="2:5" ht="15" thickBot="1">
      <c r="B26" s="188" t="s">
        <v>266</v>
      </c>
      <c r="C26" s="155">
        <v>25</v>
      </c>
      <c r="D26" s="157"/>
      <c r="E26" s="55"/>
    </row>
    <row r="27" spans="2:5">
      <c r="C27" s="87"/>
      <c r="D27" s="87"/>
      <c r="E27" s="87"/>
    </row>
    <row r="28" spans="2:5">
      <c r="C28" s="87"/>
      <c r="D28" s="87"/>
      <c r="E28" s="87"/>
    </row>
    <row r="29" spans="2:5">
      <c r="C29" s="87"/>
      <c r="D29" s="87"/>
      <c r="E29" s="87"/>
    </row>
    <row r="30" spans="2:5">
      <c r="C30" s="87"/>
      <c r="D30" s="87"/>
      <c r="E30" s="87"/>
    </row>
    <row r="31" spans="2:5">
      <c r="B31" s="382" t="s">
        <v>553</v>
      </c>
      <c r="C31" s="382"/>
    </row>
    <row r="32" spans="2:5">
      <c r="B32" s="338" t="s">
        <v>534</v>
      </c>
      <c r="C32" s="338"/>
      <c r="D32" s="383" t="s">
        <v>535</v>
      </c>
      <c r="E32" s="383"/>
    </row>
    <row r="33" spans="2:5">
      <c r="B33" s="338" t="s">
        <v>536</v>
      </c>
      <c r="C33" s="338"/>
      <c r="D33" s="383" t="s">
        <v>537</v>
      </c>
      <c r="E33" s="383"/>
    </row>
    <row r="34" spans="2:5">
      <c r="B34" s="338" t="s">
        <v>556</v>
      </c>
      <c r="C34" s="338"/>
      <c r="D34" s="383" t="s">
        <v>538</v>
      </c>
      <c r="E34" s="383"/>
    </row>
    <row r="35" spans="2:5">
      <c r="B35" s="338" t="s">
        <v>560</v>
      </c>
      <c r="C35" s="338"/>
      <c r="D35" s="383" t="s">
        <v>539</v>
      </c>
      <c r="E35" s="383"/>
    </row>
    <row r="36" spans="2:5">
      <c r="B36" s="382" t="s">
        <v>561</v>
      </c>
      <c r="C36" s="382"/>
      <c r="D36" s="383" t="s">
        <v>540</v>
      </c>
      <c r="E36" s="383"/>
    </row>
    <row r="37" spans="2:5">
      <c r="B37" s="338" t="s">
        <v>562</v>
      </c>
      <c r="C37" s="338"/>
    </row>
    <row r="39" spans="2:5">
      <c r="B39" s="177" t="s">
        <v>332</v>
      </c>
    </row>
    <row r="40" spans="2:5">
      <c r="B40" s="456" t="s">
        <v>570</v>
      </c>
    </row>
  </sheetData>
  <mergeCells count="11">
    <mergeCell ref="D32:E32"/>
    <mergeCell ref="D33:E33"/>
    <mergeCell ref="D34:E34"/>
    <mergeCell ref="D35:E35"/>
    <mergeCell ref="B36:C36"/>
    <mergeCell ref="D36:E36"/>
    <mergeCell ref="B5:E5"/>
    <mergeCell ref="B2:E2"/>
    <mergeCell ref="B3:E3"/>
    <mergeCell ref="B4:E4"/>
    <mergeCell ref="B31:C31"/>
  </mergeCells>
  <printOptions horizontalCentered="1"/>
  <pageMargins left="0.62992125984251968" right="0.39370078740157483" top="1.29" bottom="0.74803149606299213" header="0.31496062992125984" footer="0.31496062992125984"/>
  <pageSetup paperSize="9" scale="80" orientation="portrait" horizontalDpi="300" verticalDpi="300" r:id="rId1"/>
</worksheet>
</file>

<file path=xl/worksheets/sheet4.xml><?xml version="1.0" encoding="utf-8"?>
<worksheet xmlns="http://schemas.openxmlformats.org/spreadsheetml/2006/main" xmlns:r="http://schemas.openxmlformats.org/officeDocument/2006/relationships">
  <dimension ref="B1:I45"/>
  <sheetViews>
    <sheetView workbookViewId="0">
      <selection activeCell="B45" sqref="B45"/>
    </sheetView>
  </sheetViews>
  <sheetFormatPr defaultRowHeight="14.25"/>
  <cols>
    <col min="1" max="1" width="4.85546875" style="2" customWidth="1"/>
    <col min="2" max="2" width="63" style="2" customWidth="1"/>
    <col min="3" max="3" width="10.28515625" style="2" bestFit="1" customWidth="1"/>
    <col min="4" max="4" width="18.140625" style="2" bestFit="1" customWidth="1"/>
    <col min="5" max="5" width="18.7109375" style="2" bestFit="1" customWidth="1"/>
    <col min="6" max="16384" width="9.140625" style="2"/>
  </cols>
  <sheetData>
    <row r="1" spans="2:9" ht="15" thickBot="1"/>
    <row r="2" spans="2:9" ht="16.5" thickTop="1">
      <c r="B2" s="373" t="s">
        <v>335</v>
      </c>
      <c r="C2" s="374"/>
      <c r="D2" s="374"/>
      <c r="E2" s="375"/>
      <c r="F2" s="3"/>
      <c r="G2" s="3"/>
      <c r="H2" s="3"/>
      <c r="I2" s="4"/>
    </row>
    <row r="3" spans="2:9" ht="15.75" customHeight="1" thickBot="1">
      <c r="B3" s="376" t="s">
        <v>336</v>
      </c>
      <c r="C3" s="377"/>
      <c r="D3" s="377"/>
      <c r="E3" s="378"/>
      <c r="F3" s="3"/>
      <c r="G3" s="3"/>
      <c r="H3" s="3"/>
      <c r="I3" s="4"/>
    </row>
    <row r="4" spans="2:9" ht="16.5" customHeight="1" thickTop="1" thickBot="1">
      <c r="B4" s="384" t="s">
        <v>365</v>
      </c>
      <c r="C4" s="385"/>
      <c r="D4" s="385"/>
      <c r="E4" s="386"/>
      <c r="F4" s="3"/>
      <c r="G4" s="3"/>
      <c r="H4" s="3"/>
      <c r="I4" s="4"/>
    </row>
    <row r="5" spans="2:9" ht="15.75" customHeight="1" thickBot="1">
      <c r="B5" s="370" t="s">
        <v>463</v>
      </c>
      <c r="C5" s="371"/>
      <c r="D5" s="371"/>
      <c r="E5" s="372"/>
      <c r="F5" s="3"/>
      <c r="G5" s="3"/>
      <c r="H5" s="3"/>
      <c r="I5" s="4"/>
    </row>
    <row r="6" spans="2:9" ht="15.75" customHeight="1" thickBot="1">
      <c r="B6" s="206" t="s">
        <v>31</v>
      </c>
      <c r="C6" s="212" t="s">
        <v>0</v>
      </c>
      <c r="D6" s="216" t="str">
        <f>'BALANCE SHEET'!D7</f>
        <v>AS AT 31.03.2014</v>
      </c>
      <c r="E6" s="212" t="str">
        <f>'BALANCE SHEET'!E7</f>
        <v>AS AT 31.03.2013</v>
      </c>
      <c r="F6" s="4"/>
      <c r="G6" s="4"/>
      <c r="H6" s="4"/>
      <c r="I6" s="4"/>
    </row>
    <row r="7" spans="2:9" ht="15.75" customHeight="1">
      <c r="B7" s="203" t="s">
        <v>18</v>
      </c>
      <c r="C7" s="34"/>
      <c r="D7" s="56"/>
      <c r="E7" s="56"/>
    </row>
    <row r="8" spans="2:9">
      <c r="B8" s="196" t="s">
        <v>352</v>
      </c>
      <c r="C8" s="154">
        <v>12</v>
      </c>
      <c r="D8" s="50">
        <v>0</v>
      </c>
      <c r="E8" s="50">
        <v>0</v>
      </c>
    </row>
    <row r="9" spans="2:9">
      <c r="B9" s="196" t="s">
        <v>16</v>
      </c>
      <c r="C9" s="154">
        <v>13</v>
      </c>
      <c r="D9" s="50">
        <v>0</v>
      </c>
      <c r="E9" s="50">
        <v>0</v>
      </c>
    </row>
    <row r="10" spans="2:9" ht="15.75" customHeight="1">
      <c r="B10" s="196" t="s">
        <v>17</v>
      </c>
      <c r="C10" s="154">
        <v>14</v>
      </c>
      <c r="D10" s="50">
        <v>0</v>
      </c>
      <c r="E10" s="50">
        <v>0</v>
      </c>
    </row>
    <row r="11" spans="2:9" ht="32.25" customHeight="1">
      <c r="B11" s="225" t="s">
        <v>367</v>
      </c>
      <c r="C11" s="162">
        <v>15</v>
      </c>
      <c r="D11" s="50">
        <v>0</v>
      </c>
      <c r="E11" s="50">
        <v>0</v>
      </c>
    </row>
    <row r="12" spans="2:9">
      <c r="B12" s="196" t="s">
        <v>19</v>
      </c>
      <c r="C12" s="162">
        <v>16</v>
      </c>
      <c r="D12" s="50">
        <v>0</v>
      </c>
      <c r="E12" s="50">
        <v>0</v>
      </c>
    </row>
    <row r="13" spans="2:9">
      <c r="B13" s="196" t="s">
        <v>20</v>
      </c>
      <c r="C13" s="162">
        <v>17</v>
      </c>
      <c r="D13" s="50">
        <f>'SCHEDULE 12 TO 20'!C90</f>
        <v>6318506</v>
      </c>
      <c r="E13" s="50">
        <f>'SCHEDULE 12 TO 20'!D90</f>
        <v>6829560</v>
      </c>
    </row>
    <row r="14" spans="2:9">
      <c r="B14" s="196" t="s">
        <v>247</v>
      </c>
      <c r="C14" s="162">
        <v>18</v>
      </c>
      <c r="D14" s="50">
        <v>0</v>
      </c>
      <c r="E14" s="50">
        <v>0</v>
      </c>
    </row>
    <row r="15" spans="2:9">
      <c r="B15" s="196" t="s">
        <v>21</v>
      </c>
      <c r="C15" s="162">
        <v>19</v>
      </c>
      <c r="D15" s="50">
        <v>0</v>
      </c>
      <c r="E15" s="50">
        <v>0</v>
      </c>
    </row>
    <row r="16" spans="2:9" ht="15" thickBot="1">
      <c r="B16" s="197" t="s">
        <v>464</v>
      </c>
      <c r="C16" s="163"/>
      <c r="D16" s="55">
        <f>'Annex-A'!L32</f>
        <v>28844348</v>
      </c>
      <c r="E16" s="55">
        <v>2060189</v>
      </c>
    </row>
    <row r="17" spans="2:5" ht="16.5" thickBot="1">
      <c r="B17" s="202" t="s">
        <v>22</v>
      </c>
      <c r="C17" s="114"/>
      <c r="D17" s="115">
        <f>SUM(D8:D16)</f>
        <v>35162854</v>
      </c>
      <c r="E17" s="115">
        <f>SUM(E8:E16)</f>
        <v>8889749</v>
      </c>
    </row>
    <row r="18" spans="2:5" ht="15.75">
      <c r="B18" s="203" t="s">
        <v>23</v>
      </c>
      <c r="C18" s="154"/>
      <c r="D18" s="11"/>
      <c r="E18" s="11"/>
    </row>
    <row r="19" spans="2:5">
      <c r="B19" s="196" t="s">
        <v>24</v>
      </c>
      <c r="C19" s="154">
        <v>20</v>
      </c>
      <c r="D19" s="50">
        <v>0</v>
      </c>
      <c r="E19" s="8">
        <v>0</v>
      </c>
    </row>
    <row r="20" spans="2:5">
      <c r="B20" s="196" t="s">
        <v>25</v>
      </c>
      <c r="C20" s="154">
        <v>21</v>
      </c>
      <c r="D20" s="8">
        <f>'SCHEDULE 21,22,23'!C30</f>
        <v>526906</v>
      </c>
      <c r="E20" s="8">
        <f>'SCHEDULE 21,22,23'!D30</f>
        <v>340927</v>
      </c>
    </row>
    <row r="21" spans="2:5">
      <c r="B21" s="196" t="s">
        <v>368</v>
      </c>
      <c r="C21" s="154">
        <v>22</v>
      </c>
      <c r="D21" s="8">
        <f>'SCHEDULE 21,22,23'!C42</f>
        <v>28316486</v>
      </c>
      <c r="E21" s="8">
        <f>'SCHEDULE 21,22,23'!D42</f>
        <v>1719062</v>
      </c>
    </row>
    <row r="22" spans="2:5">
      <c r="B22" s="199" t="s">
        <v>360</v>
      </c>
      <c r="C22" s="162">
        <v>23</v>
      </c>
      <c r="D22" s="8">
        <f>'SCHEDULE 21,22,23'!C50</f>
        <v>956</v>
      </c>
      <c r="E22" s="8">
        <f>'SCHEDULE 21,22,23'!D50</f>
        <v>200</v>
      </c>
    </row>
    <row r="23" spans="2:5" ht="15" thickBot="1">
      <c r="B23" s="197" t="s">
        <v>26</v>
      </c>
      <c r="C23" s="163"/>
      <c r="D23" s="19">
        <v>0</v>
      </c>
      <c r="E23" s="19">
        <v>0</v>
      </c>
    </row>
    <row r="24" spans="2:5" ht="16.5" thickBot="1">
      <c r="B24" s="201" t="s">
        <v>27</v>
      </c>
      <c r="C24" s="165"/>
      <c r="D24" s="115">
        <f>SUM(D19:D23)</f>
        <v>28844348</v>
      </c>
      <c r="E24" s="115">
        <f>SUM(E19:E23)</f>
        <v>2060189</v>
      </c>
    </row>
    <row r="25" spans="2:5" ht="15.75">
      <c r="B25" s="195" t="s">
        <v>28</v>
      </c>
      <c r="C25" s="92"/>
      <c r="D25" s="8">
        <f>D17-D24</f>
        <v>6318506</v>
      </c>
      <c r="E25" s="8">
        <f>E17-E24</f>
        <v>6829560</v>
      </c>
    </row>
    <row r="26" spans="2:5">
      <c r="B26" s="196" t="s">
        <v>369</v>
      </c>
      <c r="C26" s="92"/>
      <c r="D26" s="8">
        <v>0</v>
      </c>
      <c r="E26" s="8">
        <v>0</v>
      </c>
    </row>
    <row r="27" spans="2:5" ht="15" thickBot="1">
      <c r="B27" s="197" t="s">
        <v>29</v>
      </c>
      <c r="C27" s="165"/>
      <c r="D27" s="19">
        <f>D25</f>
        <v>6318506</v>
      </c>
      <c r="E27" s="19">
        <f>E25</f>
        <v>6829560</v>
      </c>
    </row>
    <row r="28" spans="2:5" ht="15" thickBot="1">
      <c r="B28" s="218" t="s">
        <v>30</v>
      </c>
      <c r="C28" s="164"/>
      <c r="D28" s="115">
        <f>D25-D26-D27</f>
        <v>0</v>
      </c>
      <c r="E28" s="115">
        <f>E25-E26-E27</f>
        <v>0</v>
      </c>
    </row>
    <row r="29" spans="2:5">
      <c r="B29" s="198" t="s">
        <v>13</v>
      </c>
      <c r="C29" s="162">
        <v>24</v>
      </c>
      <c r="D29" s="8"/>
      <c r="E29" s="8"/>
    </row>
    <row r="30" spans="2:5" ht="15" thickBot="1">
      <c r="B30" s="194" t="s">
        <v>301</v>
      </c>
      <c r="C30" s="163">
        <v>25</v>
      </c>
      <c r="D30" s="19"/>
      <c r="E30" s="19"/>
    </row>
    <row r="36" spans="2:5">
      <c r="B36" s="177" t="s">
        <v>548</v>
      </c>
    </row>
    <row r="37" spans="2:5">
      <c r="B37" s="338" t="s">
        <v>534</v>
      </c>
      <c r="C37" s="338"/>
      <c r="D37" s="383" t="s">
        <v>535</v>
      </c>
      <c r="E37" s="383"/>
    </row>
    <row r="38" spans="2:5">
      <c r="B38" s="338" t="s">
        <v>536</v>
      </c>
      <c r="C38" s="338"/>
      <c r="D38" s="383" t="s">
        <v>537</v>
      </c>
      <c r="E38" s="383"/>
    </row>
    <row r="39" spans="2:5">
      <c r="B39" s="338" t="s">
        <v>557</v>
      </c>
      <c r="C39" s="338"/>
      <c r="D39" s="383" t="s">
        <v>538</v>
      </c>
      <c r="E39" s="383"/>
    </row>
    <row r="40" spans="2:5">
      <c r="B40" s="338" t="s">
        <v>560</v>
      </c>
      <c r="C40" s="338"/>
      <c r="D40" s="383" t="s">
        <v>539</v>
      </c>
      <c r="E40" s="383"/>
    </row>
    <row r="41" spans="2:5">
      <c r="B41" s="382" t="s">
        <v>563</v>
      </c>
      <c r="C41" s="382"/>
      <c r="D41" s="383" t="s">
        <v>540</v>
      </c>
      <c r="E41" s="383"/>
    </row>
    <row r="42" spans="2:5">
      <c r="B42" s="338" t="s">
        <v>562</v>
      </c>
      <c r="C42" s="338"/>
    </row>
    <row r="44" spans="2:5">
      <c r="B44" s="177" t="s">
        <v>332</v>
      </c>
    </row>
    <row r="45" spans="2:5">
      <c r="B45" s="456" t="s">
        <v>570</v>
      </c>
    </row>
  </sheetData>
  <mergeCells count="10">
    <mergeCell ref="D38:E38"/>
    <mergeCell ref="D39:E39"/>
    <mergeCell ref="D40:E40"/>
    <mergeCell ref="B41:C41"/>
    <mergeCell ref="D41:E41"/>
    <mergeCell ref="B2:E2"/>
    <mergeCell ref="B3:E3"/>
    <mergeCell ref="B4:E4"/>
    <mergeCell ref="B5:E5"/>
    <mergeCell ref="D37:E37"/>
  </mergeCells>
  <pageMargins left="0.70866141732283472" right="0.43307086614173229"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dimension ref="B1:I80"/>
  <sheetViews>
    <sheetView workbookViewId="0">
      <selection activeCell="C37" sqref="C37"/>
    </sheetView>
  </sheetViews>
  <sheetFormatPr defaultRowHeight="14.25"/>
  <cols>
    <col min="1" max="1" width="1.5703125" style="2" customWidth="1"/>
    <col min="2" max="2" width="72.140625" style="2" customWidth="1"/>
    <col min="3" max="3" width="16.28515625" style="99" bestFit="1" customWidth="1"/>
    <col min="4" max="4" width="16.85546875" style="99" bestFit="1" customWidth="1"/>
    <col min="5" max="5" width="16.7109375" style="99" bestFit="1" customWidth="1"/>
    <col min="6" max="6" width="18.28515625" style="99" bestFit="1" customWidth="1"/>
    <col min="7" max="16384" width="9.140625" style="2"/>
  </cols>
  <sheetData>
    <row r="1" spans="2:6" ht="15" thickBot="1"/>
    <row r="2" spans="2:6" ht="16.5" thickBot="1">
      <c r="B2" s="390" t="s">
        <v>418</v>
      </c>
      <c r="C2" s="391"/>
      <c r="D2" s="391"/>
      <c r="E2" s="391"/>
      <c r="F2" s="392"/>
    </row>
    <row r="3" spans="2:6" ht="16.5" customHeight="1" thickBot="1">
      <c r="B3" s="393" t="s">
        <v>33</v>
      </c>
      <c r="C3" s="387" t="s">
        <v>417</v>
      </c>
      <c r="D3" s="388"/>
      <c r="E3" s="389" t="s">
        <v>334</v>
      </c>
      <c r="F3" s="388"/>
    </row>
    <row r="4" spans="2:6" ht="15" thickBot="1">
      <c r="B4" s="394"/>
      <c r="C4" s="125" t="s">
        <v>154</v>
      </c>
      <c r="D4" s="145" t="s">
        <v>32</v>
      </c>
      <c r="E4" s="124" t="s">
        <v>154</v>
      </c>
      <c r="F4" s="125" t="s">
        <v>32</v>
      </c>
    </row>
    <row r="5" spans="2:6">
      <c r="B5" s="35" t="s">
        <v>34</v>
      </c>
      <c r="C5" s="56">
        <f>F16</f>
        <v>78529139.799999997</v>
      </c>
      <c r="D5" s="86"/>
      <c r="E5" s="56">
        <v>166145074.72</v>
      </c>
      <c r="F5" s="86"/>
    </row>
    <row r="6" spans="2:6">
      <c r="B6" s="220" t="s">
        <v>342</v>
      </c>
      <c r="C6" s="50"/>
      <c r="D6" s="49"/>
      <c r="E6" s="50"/>
      <c r="F6" s="49"/>
    </row>
    <row r="7" spans="2:6" ht="16.5" customHeight="1">
      <c r="B7" s="221" t="s">
        <v>344</v>
      </c>
      <c r="C7" s="50">
        <v>0</v>
      </c>
      <c r="D7" s="49"/>
      <c r="E7" s="50">
        <v>0</v>
      </c>
      <c r="F7" s="49"/>
    </row>
    <row r="8" spans="2:6">
      <c r="B8" s="222" t="s">
        <v>486</v>
      </c>
      <c r="C8" s="50">
        <v>379527</v>
      </c>
      <c r="D8" s="49"/>
      <c r="E8" s="50">
        <v>0</v>
      </c>
      <c r="F8" s="49"/>
    </row>
    <row r="9" spans="2:6" ht="15" thickBot="1">
      <c r="B9" s="221" t="s">
        <v>420</v>
      </c>
      <c r="C9" s="50"/>
      <c r="D9" s="49"/>
      <c r="E9" s="50">
        <f>5835817.72</f>
        <v>5835817.7199999997</v>
      </c>
      <c r="F9" s="49"/>
    </row>
    <row r="10" spans="2:6">
      <c r="B10" s="223"/>
      <c r="C10" s="46"/>
      <c r="D10" s="56">
        <f>SUM(C5:C8)-C9</f>
        <v>78908666.799999997</v>
      </c>
      <c r="E10" s="237">
        <f>SUM(D5:D8)-D9</f>
        <v>0</v>
      </c>
      <c r="F10" s="86">
        <f>SUM(E5:E8)-E9</f>
        <v>160309257</v>
      </c>
    </row>
    <row r="11" spans="2:6">
      <c r="B11" s="224" t="s">
        <v>419</v>
      </c>
      <c r="C11" s="49"/>
      <c r="D11" s="50"/>
      <c r="F11" s="49">
        <v>79706903.280000001</v>
      </c>
    </row>
    <row r="12" spans="2:6">
      <c r="B12" s="223" t="s">
        <v>345</v>
      </c>
      <c r="C12" s="49"/>
      <c r="D12" s="50"/>
      <c r="F12" s="49"/>
    </row>
    <row r="13" spans="2:6">
      <c r="B13" s="223" t="s">
        <v>346</v>
      </c>
      <c r="C13" s="49"/>
      <c r="D13" s="50"/>
      <c r="F13" s="49">
        <f>44250-31225.08</f>
        <v>13024.919999999998</v>
      </c>
    </row>
    <row r="14" spans="2:6">
      <c r="B14" s="223" t="s">
        <v>465</v>
      </c>
      <c r="C14" s="49"/>
      <c r="D14" s="50">
        <f>'Annex-A'!L32</f>
        <v>28844348</v>
      </c>
      <c r="F14" s="49">
        <v>2060189</v>
      </c>
    </row>
    <row r="15" spans="2:6" ht="15" thickBot="1">
      <c r="B15" s="100"/>
      <c r="C15" s="54"/>
      <c r="D15" s="55"/>
      <c r="F15" s="54"/>
    </row>
    <row r="16" spans="2:6" ht="16.5" thickBot="1">
      <c r="B16" s="146" t="s">
        <v>35</v>
      </c>
      <c r="C16" s="101"/>
      <c r="D16" s="102">
        <f>D10-SUM(D11:D14)</f>
        <v>50064318.799999997</v>
      </c>
      <c r="E16" s="103"/>
      <c r="F16" s="102">
        <f>F10-SUM(F11:F14)</f>
        <v>78529139.799999997</v>
      </c>
    </row>
    <row r="17" spans="2:6" ht="15.75">
      <c r="B17" s="104"/>
      <c r="C17" s="105"/>
      <c r="D17" s="105"/>
      <c r="E17" s="105"/>
      <c r="F17" s="105"/>
    </row>
    <row r="18" spans="2:6" ht="15" thickBot="1">
      <c r="B18" s="147"/>
      <c r="C18" s="148"/>
      <c r="D18" s="148"/>
      <c r="E18" s="148"/>
      <c r="F18" s="120" t="s">
        <v>192</v>
      </c>
    </row>
    <row r="19" spans="2:6" ht="16.5" thickBot="1">
      <c r="B19" s="137" t="s">
        <v>36</v>
      </c>
      <c r="C19" s="370" t="s">
        <v>417</v>
      </c>
      <c r="D19" s="372"/>
      <c r="E19" s="371" t="s">
        <v>334</v>
      </c>
      <c r="F19" s="372"/>
    </row>
    <row r="20" spans="2:6" ht="15.75">
      <c r="B20" s="88" t="s">
        <v>38</v>
      </c>
      <c r="C20" s="49"/>
      <c r="D20" s="49"/>
      <c r="E20" s="49"/>
      <c r="F20" s="49"/>
    </row>
    <row r="21" spans="2:6">
      <c r="B21" s="51" t="s">
        <v>37</v>
      </c>
      <c r="C21" s="49">
        <v>0</v>
      </c>
      <c r="D21" s="49"/>
      <c r="E21" s="49">
        <v>0</v>
      </c>
      <c r="F21" s="49"/>
    </row>
    <row r="22" spans="2:6">
      <c r="B22" s="51" t="s">
        <v>155</v>
      </c>
      <c r="C22" s="49">
        <v>0</v>
      </c>
      <c r="D22" s="49"/>
      <c r="E22" s="49">
        <v>0</v>
      </c>
      <c r="F22" s="49"/>
    </row>
    <row r="23" spans="2:6" ht="15" thickBot="1">
      <c r="B23" s="51" t="s">
        <v>289</v>
      </c>
      <c r="C23" s="54">
        <v>0</v>
      </c>
      <c r="D23" s="49"/>
      <c r="E23" s="54">
        <v>0</v>
      </c>
      <c r="F23" s="49"/>
    </row>
    <row r="24" spans="2:6">
      <c r="B24" s="51"/>
      <c r="C24" s="49"/>
      <c r="D24" s="49">
        <f>C21+C22-C23</f>
        <v>0</v>
      </c>
      <c r="E24" s="49"/>
      <c r="F24" s="49">
        <f>E21+E22-E23</f>
        <v>0</v>
      </c>
    </row>
    <row r="25" spans="2:6">
      <c r="B25" s="52" t="s">
        <v>39</v>
      </c>
      <c r="C25" s="49"/>
      <c r="D25" s="49"/>
      <c r="E25" s="49"/>
      <c r="F25" s="49"/>
    </row>
    <row r="26" spans="2:6">
      <c r="B26" s="51" t="s">
        <v>37</v>
      </c>
      <c r="C26" s="49">
        <v>0</v>
      </c>
      <c r="D26" s="49"/>
      <c r="E26" s="49">
        <v>0</v>
      </c>
      <c r="F26" s="49"/>
    </row>
    <row r="27" spans="2:6">
      <c r="B27" s="51" t="s">
        <v>155</v>
      </c>
      <c r="C27" s="49">
        <v>0</v>
      </c>
      <c r="D27" s="49"/>
      <c r="E27" s="49">
        <v>0</v>
      </c>
      <c r="F27" s="49"/>
    </row>
    <row r="28" spans="2:6" ht="15" thickBot="1">
      <c r="B28" s="51" t="s">
        <v>289</v>
      </c>
      <c r="C28" s="54">
        <v>0</v>
      </c>
      <c r="D28" s="49"/>
      <c r="E28" s="54">
        <v>0</v>
      </c>
      <c r="F28" s="49"/>
    </row>
    <row r="29" spans="2:6">
      <c r="B29" s="51"/>
      <c r="C29" s="49"/>
      <c r="D29" s="49">
        <f>C26+C27-C28</f>
        <v>0</v>
      </c>
      <c r="E29" s="49"/>
      <c r="F29" s="49">
        <f>E26+E27-E28</f>
        <v>0</v>
      </c>
    </row>
    <row r="30" spans="2:6">
      <c r="B30" s="52" t="s">
        <v>40</v>
      </c>
      <c r="C30" s="49"/>
      <c r="D30" s="49"/>
      <c r="E30" s="49"/>
      <c r="F30" s="49"/>
    </row>
    <row r="31" spans="2:6">
      <c r="B31" s="51" t="s">
        <v>37</v>
      </c>
      <c r="C31" s="49">
        <v>0</v>
      </c>
      <c r="D31" s="49"/>
      <c r="E31" s="49">
        <v>0</v>
      </c>
      <c r="F31" s="49"/>
    </row>
    <row r="32" spans="2:6">
      <c r="B32" s="51" t="s">
        <v>155</v>
      </c>
      <c r="C32" s="49">
        <v>0</v>
      </c>
      <c r="D32" s="49"/>
      <c r="E32" s="49">
        <v>0</v>
      </c>
      <c r="F32" s="49"/>
    </row>
    <row r="33" spans="2:9" ht="15" thickBot="1">
      <c r="B33" s="51" t="s">
        <v>289</v>
      </c>
      <c r="C33" s="54">
        <v>0</v>
      </c>
      <c r="D33" s="49"/>
      <c r="E33" s="54">
        <v>0</v>
      </c>
      <c r="F33" s="49"/>
    </row>
    <row r="34" spans="2:9">
      <c r="B34" s="51"/>
      <c r="C34" s="86"/>
      <c r="D34" s="93">
        <f>C31+C32-C33</f>
        <v>0</v>
      </c>
      <c r="E34" s="86"/>
      <c r="F34" s="50">
        <f>E31+E32-E33</f>
        <v>0</v>
      </c>
    </row>
    <row r="35" spans="2:9">
      <c r="B35" s="52" t="s">
        <v>41</v>
      </c>
      <c r="C35" s="49"/>
      <c r="D35" s="93"/>
      <c r="E35" s="49"/>
      <c r="F35" s="50"/>
    </row>
    <row r="36" spans="2:9">
      <c r="B36" s="51" t="s">
        <v>260</v>
      </c>
      <c r="C36" s="49">
        <f>F40</f>
        <v>12665377.719999999</v>
      </c>
      <c r="D36" s="93"/>
      <c r="E36" s="49">
        <v>5835817.7199999997</v>
      </c>
      <c r="F36" s="50"/>
    </row>
    <row r="37" spans="2:9">
      <c r="B37" s="51" t="s">
        <v>515</v>
      </c>
      <c r="C37" s="49">
        <f>'SCHEDULE 12 TO 20'!C90</f>
        <v>6318506</v>
      </c>
      <c r="D37" s="93"/>
      <c r="E37" s="49">
        <v>6829560</v>
      </c>
      <c r="F37" s="50"/>
    </row>
    <row r="38" spans="2:9" ht="15" thickBot="1">
      <c r="B38" s="51"/>
      <c r="C38" s="54"/>
      <c r="D38" s="93"/>
      <c r="E38" s="54"/>
      <c r="F38" s="50"/>
    </row>
    <row r="39" spans="2:9" ht="15" thickBot="1">
      <c r="B39" s="51"/>
      <c r="C39" s="49"/>
      <c r="D39" s="161">
        <f>C36+C37+C38</f>
        <v>18983883.719999999</v>
      </c>
      <c r="E39" s="54"/>
      <c r="F39" s="50">
        <f>E36+E37</f>
        <v>12665377.719999999</v>
      </c>
    </row>
    <row r="40" spans="2:9" ht="16.5" thickBot="1">
      <c r="B40" s="127" t="s">
        <v>8</v>
      </c>
      <c r="C40" s="103"/>
      <c r="D40" s="107">
        <f>D39+D34+D29+D24</f>
        <v>18983883.719999999</v>
      </c>
      <c r="E40" s="103"/>
      <c r="F40" s="108">
        <f>F39+F34+F29+F24</f>
        <v>12665377.719999999</v>
      </c>
    </row>
    <row r="41" spans="2:9">
      <c r="B41" s="4"/>
      <c r="C41" s="106"/>
      <c r="D41" s="106"/>
      <c r="E41" s="106"/>
      <c r="F41" s="106"/>
    </row>
    <row r="42" spans="2:9" ht="15" thickBot="1">
      <c r="B42" s="150"/>
      <c r="C42" s="150"/>
      <c r="D42" s="150"/>
      <c r="E42" s="150"/>
      <c r="F42" s="120" t="s">
        <v>192</v>
      </c>
      <c r="G42" s="83"/>
      <c r="H42" s="83"/>
      <c r="I42" s="4"/>
    </row>
    <row r="43" spans="2:9" ht="15.75" customHeight="1" thickBot="1">
      <c r="B43" s="393" t="s">
        <v>42</v>
      </c>
      <c r="C43" s="387" t="s">
        <v>43</v>
      </c>
      <c r="D43" s="388"/>
      <c r="E43" s="370" t="s">
        <v>8</v>
      </c>
      <c r="F43" s="372"/>
      <c r="I43" s="4"/>
    </row>
    <row r="44" spans="2:9" ht="15" thickBot="1">
      <c r="B44" s="395"/>
      <c r="C44" s="396"/>
      <c r="D44" s="397"/>
      <c r="E44" s="219" t="s">
        <v>417</v>
      </c>
      <c r="F44" s="212" t="s">
        <v>334</v>
      </c>
      <c r="G44" s="4"/>
    </row>
    <row r="45" spans="2:9" ht="15" customHeight="1">
      <c r="B45" s="109" t="s">
        <v>290</v>
      </c>
      <c r="C45" s="49"/>
      <c r="D45" s="49"/>
      <c r="E45" s="49"/>
      <c r="F45" s="49"/>
      <c r="G45" s="4"/>
    </row>
    <row r="46" spans="2:9" ht="17.25" customHeight="1">
      <c r="B46" s="109" t="s">
        <v>291</v>
      </c>
      <c r="C46" s="49"/>
      <c r="D46" s="49"/>
      <c r="E46" s="49"/>
      <c r="F46" s="49"/>
      <c r="G46" s="4"/>
    </row>
    <row r="47" spans="2:9">
      <c r="B47" s="51" t="s">
        <v>44</v>
      </c>
      <c r="C47" s="49"/>
      <c r="D47" s="49"/>
      <c r="E47" s="49"/>
      <c r="F47" s="49"/>
      <c r="G47" s="4"/>
    </row>
    <row r="48" spans="2:9">
      <c r="B48" s="51" t="s">
        <v>45</v>
      </c>
      <c r="C48" s="49"/>
      <c r="D48" s="49"/>
      <c r="E48" s="49"/>
      <c r="F48" s="49"/>
      <c r="G48" s="4"/>
    </row>
    <row r="49" spans="2:9" ht="15" thickBot="1">
      <c r="B49" s="51" t="s">
        <v>339</v>
      </c>
      <c r="C49" s="49"/>
      <c r="D49" s="49"/>
      <c r="E49" s="49"/>
      <c r="F49" s="49"/>
      <c r="G49" s="4"/>
    </row>
    <row r="50" spans="2:9" ht="15" thickBot="1">
      <c r="B50" s="152" t="s">
        <v>156</v>
      </c>
      <c r="C50" s="61">
        <f>SUM(C45:C49)</f>
        <v>0</v>
      </c>
      <c r="D50" s="61">
        <f t="shared" ref="D50:F50" si="0">SUM(D45:D49)</f>
        <v>0</v>
      </c>
      <c r="E50" s="61">
        <f t="shared" si="0"/>
        <v>0</v>
      </c>
      <c r="F50" s="61">
        <f t="shared" si="0"/>
        <v>0</v>
      </c>
      <c r="G50" s="4"/>
    </row>
    <row r="51" spans="2:9">
      <c r="B51" s="110" t="s">
        <v>292</v>
      </c>
      <c r="C51" s="49"/>
      <c r="D51" s="49"/>
      <c r="E51" s="49"/>
      <c r="F51" s="49"/>
      <c r="G51" s="4"/>
    </row>
    <row r="52" spans="2:9">
      <c r="B52" s="111" t="s">
        <v>293</v>
      </c>
      <c r="C52" s="49"/>
      <c r="D52" s="49"/>
      <c r="E52" s="49"/>
      <c r="F52" s="49"/>
      <c r="G52" s="4"/>
    </row>
    <row r="53" spans="2:9">
      <c r="B53" s="7" t="s">
        <v>46</v>
      </c>
      <c r="C53" s="49"/>
      <c r="D53" s="49"/>
      <c r="E53" s="49"/>
      <c r="F53" s="49"/>
      <c r="G53" s="4"/>
    </row>
    <row r="54" spans="2:9">
      <c r="B54" s="7" t="s">
        <v>47</v>
      </c>
      <c r="C54" s="49"/>
      <c r="D54" s="49"/>
      <c r="E54" s="49"/>
      <c r="F54" s="49"/>
      <c r="G54" s="4"/>
    </row>
    <row r="55" spans="2:9" ht="15.75">
      <c r="B55" s="112" t="s">
        <v>294</v>
      </c>
      <c r="C55" s="49"/>
      <c r="D55" s="49"/>
      <c r="E55" s="49"/>
      <c r="F55" s="49"/>
      <c r="G55" s="4"/>
    </row>
    <row r="56" spans="2:9">
      <c r="B56" s="111" t="s">
        <v>295</v>
      </c>
      <c r="C56" s="49"/>
      <c r="D56" s="49"/>
      <c r="E56" s="49"/>
      <c r="F56" s="49"/>
      <c r="G56" s="4"/>
    </row>
    <row r="57" spans="2:9">
      <c r="B57" s="7" t="s">
        <v>370</v>
      </c>
      <c r="C57" s="49"/>
      <c r="D57" s="49"/>
      <c r="E57" s="49"/>
      <c r="F57" s="49"/>
      <c r="G57" s="4"/>
    </row>
    <row r="58" spans="2:9">
      <c r="B58" s="7" t="s">
        <v>48</v>
      </c>
      <c r="C58" s="49"/>
      <c r="D58" s="49"/>
      <c r="E58" s="49"/>
      <c r="F58" s="49"/>
      <c r="G58" s="4"/>
    </row>
    <row r="59" spans="2:9">
      <c r="B59" s="7" t="s">
        <v>49</v>
      </c>
      <c r="C59" s="49"/>
      <c r="D59" s="49"/>
      <c r="E59" s="49"/>
      <c r="F59" s="49"/>
      <c r="G59" s="4"/>
    </row>
    <row r="60" spans="2:9" ht="13.5" customHeight="1" thickBot="1">
      <c r="B60" s="112" t="s">
        <v>294</v>
      </c>
      <c r="C60" s="49"/>
      <c r="D60" s="49"/>
      <c r="E60" s="49"/>
      <c r="F60" s="49"/>
      <c r="G60" s="4"/>
    </row>
    <row r="61" spans="2:9" ht="15.75" customHeight="1" thickBot="1">
      <c r="B61" s="151" t="s">
        <v>50</v>
      </c>
      <c r="C61" s="61">
        <f>SUM(C52:C60)</f>
        <v>0</v>
      </c>
      <c r="D61" s="61">
        <f t="shared" ref="D61:F61" si="1">SUM(D52:D60)</f>
        <v>0</v>
      </c>
      <c r="E61" s="61">
        <f t="shared" si="1"/>
        <v>0</v>
      </c>
      <c r="F61" s="61">
        <f t="shared" si="1"/>
        <v>0</v>
      </c>
      <c r="G61" s="4"/>
    </row>
    <row r="62" spans="2:9" ht="15" customHeight="1" thickBot="1">
      <c r="B62" s="137" t="s">
        <v>51</v>
      </c>
      <c r="C62" s="61">
        <f>C50-C61</f>
        <v>0</v>
      </c>
      <c r="D62" s="61">
        <f t="shared" ref="D62:F62" si="2">D50-D61</f>
        <v>0</v>
      </c>
      <c r="E62" s="61">
        <f t="shared" si="2"/>
        <v>0</v>
      </c>
      <c r="F62" s="61">
        <f t="shared" si="2"/>
        <v>0</v>
      </c>
      <c r="G62" s="4"/>
    </row>
    <row r="63" spans="2:9">
      <c r="B63" s="24"/>
      <c r="C63" s="106"/>
      <c r="D63" s="106"/>
      <c r="E63" s="106"/>
      <c r="F63" s="106"/>
      <c r="I63" s="4"/>
    </row>
    <row r="64" spans="2:9" ht="15" thickBot="1">
      <c r="B64" s="122"/>
      <c r="C64" s="153"/>
      <c r="D64" s="153"/>
      <c r="E64" s="153"/>
      <c r="F64" s="120" t="s">
        <v>192</v>
      </c>
      <c r="I64" s="4"/>
    </row>
    <row r="65" spans="2:9" ht="16.5" thickBot="1">
      <c r="B65" s="137" t="s">
        <v>52</v>
      </c>
      <c r="C65" s="370" t="s">
        <v>417</v>
      </c>
      <c r="D65" s="372"/>
      <c r="E65" s="371" t="s">
        <v>334</v>
      </c>
      <c r="F65" s="372"/>
      <c r="I65" s="4"/>
    </row>
    <row r="66" spans="2:9">
      <c r="B66" s="51" t="s">
        <v>53</v>
      </c>
      <c r="C66" s="49"/>
      <c r="D66" s="49"/>
      <c r="E66" s="49"/>
      <c r="F66" s="49"/>
      <c r="I66" s="4"/>
    </row>
    <row r="67" spans="2:9">
      <c r="B67" s="51" t="s">
        <v>340</v>
      </c>
      <c r="C67" s="49"/>
      <c r="D67" s="49"/>
      <c r="E67" s="49"/>
      <c r="F67" s="49"/>
      <c r="I67" s="4"/>
    </row>
    <row r="68" spans="2:9">
      <c r="B68" s="51" t="s">
        <v>59</v>
      </c>
      <c r="C68" s="49"/>
      <c r="D68" s="49"/>
      <c r="E68" s="49"/>
      <c r="F68" s="49"/>
      <c r="I68" s="4"/>
    </row>
    <row r="69" spans="2:9">
      <c r="B69" s="51" t="s">
        <v>54</v>
      </c>
      <c r="C69" s="49"/>
      <c r="D69" s="49"/>
      <c r="E69" s="49"/>
      <c r="F69" s="49"/>
      <c r="I69" s="4"/>
    </row>
    <row r="70" spans="2:9">
      <c r="B70" s="51" t="s">
        <v>55</v>
      </c>
      <c r="C70" s="49"/>
      <c r="D70" s="49"/>
      <c r="E70" s="49"/>
      <c r="F70" s="49"/>
      <c r="I70" s="4"/>
    </row>
    <row r="71" spans="2:9">
      <c r="B71" s="51" t="s">
        <v>56</v>
      </c>
      <c r="C71" s="49"/>
      <c r="D71" s="49"/>
      <c r="E71" s="49"/>
      <c r="F71" s="49"/>
      <c r="I71" s="4"/>
    </row>
    <row r="72" spans="2:9">
      <c r="B72" s="51" t="s">
        <v>57</v>
      </c>
      <c r="C72" s="49"/>
      <c r="D72" s="49"/>
      <c r="E72" s="49"/>
      <c r="F72" s="49"/>
      <c r="I72" s="4"/>
    </row>
    <row r="73" spans="2:9">
      <c r="B73" s="51" t="s">
        <v>58</v>
      </c>
      <c r="C73" s="49"/>
      <c r="D73" s="49"/>
      <c r="E73" s="49"/>
      <c r="F73" s="49"/>
      <c r="I73" s="4"/>
    </row>
    <row r="74" spans="2:9">
      <c r="B74" s="51" t="s">
        <v>343</v>
      </c>
      <c r="C74" s="49"/>
      <c r="D74" s="49"/>
      <c r="E74" s="49"/>
      <c r="F74" s="49"/>
      <c r="I74" s="4"/>
    </row>
    <row r="75" spans="2:9">
      <c r="B75" s="51" t="s">
        <v>58</v>
      </c>
      <c r="C75" s="49"/>
      <c r="D75" s="49"/>
      <c r="E75" s="49"/>
      <c r="F75" s="49"/>
      <c r="I75" s="4"/>
    </row>
    <row r="76" spans="2:9">
      <c r="B76" s="51"/>
      <c r="C76" s="49"/>
      <c r="D76" s="49"/>
      <c r="E76" s="49"/>
      <c r="F76" s="49"/>
      <c r="I76" s="4"/>
    </row>
    <row r="77" spans="2:9">
      <c r="B77" s="51" t="s">
        <v>60</v>
      </c>
      <c r="C77" s="49"/>
      <c r="D77" s="49"/>
      <c r="E77" s="49"/>
      <c r="F77" s="49"/>
      <c r="I77" s="4"/>
    </row>
    <row r="78" spans="2:9">
      <c r="B78" s="51" t="s">
        <v>61</v>
      </c>
      <c r="C78" s="49"/>
      <c r="D78" s="49"/>
      <c r="E78" s="49"/>
      <c r="F78" s="49"/>
      <c r="I78" s="4"/>
    </row>
    <row r="79" spans="2:9" ht="15" thickBot="1">
      <c r="B79" s="51" t="s">
        <v>341</v>
      </c>
      <c r="C79" s="49"/>
      <c r="D79" s="49"/>
      <c r="E79" s="49"/>
      <c r="F79" s="49"/>
      <c r="I79" s="4"/>
    </row>
    <row r="80" spans="2:9" ht="16.5" thickBot="1">
      <c r="B80" s="149" t="s">
        <v>8</v>
      </c>
      <c r="C80" s="61">
        <f>SUM(C66:C79)</f>
        <v>0</v>
      </c>
      <c r="D80" s="61">
        <f t="shared" ref="D80:F80" si="3">SUM(D66:D79)</f>
        <v>0</v>
      </c>
      <c r="E80" s="61">
        <f t="shared" si="3"/>
        <v>0</v>
      </c>
      <c r="F80" s="61">
        <f t="shared" si="3"/>
        <v>0</v>
      </c>
      <c r="I80" s="4"/>
    </row>
  </sheetData>
  <mergeCells count="11">
    <mergeCell ref="C3:D3"/>
    <mergeCell ref="E3:F3"/>
    <mergeCell ref="B2:F2"/>
    <mergeCell ref="B3:B4"/>
    <mergeCell ref="C65:D65"/>
    <mergeCell ref="E65:F65"/>
    <mergeCell ref="C19:D19"/>
    <mergeCell ref="E19:F19"/>
    <mergeCell ref="B43:B44"/>
    <mergeCell ref="E43:F43"/>
    <mergeCell ref="C43:D44"/>
  </mergeCells>
  <printOptions horizontalCentered="1"/>
  <pageMargins left="0.51181102362204722" right="0.39370078740157483" top="0.56999999999999995" bottom="0.52" header="0.31496062992125984" footer="0.31496062992125984"/>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dimension ref="B2:N56"/>
  <sheetViews>
    <sheetView workbookViewId="0">
      <selection activeCell="H7" sqref="H7"/>
    </sheetView>
  </sheetViews>
  <sheetFormatPr defaultRowHeight="14.25"/>
  <cols>
    <col min="1" max="1" width="1.85546875" style="2" customWidth="1"/>
    <col min="2" max="2" width="84.42578125" style="2" customWidth="1"/>
    <col min="3" max="3" width="16.7109375" style="2" customWidth="1"/>
    <col min="4" max="4" width="17.5703125" style="2" bestFit="1" customWidth="1"/>
    <col min="5" max="5" width="14.5703125" style="2" customWidth="1"/>
    <col min="6" max="6" width="15" style="2" customWidth="1"/>
    <col min="7" max="7" width="12.140625" style="2" customWidth="1"/>
    <col min="8" max="8" width="12.5703125" style="2" customWidth="1"/>
    <col min="9" max="9" width="13.42578125" style="2" customWidth="1"/>
    <col min="10" max="10" width="10" style="2" customWidth="1"/>
    <col min="11" max="11" width="11.7109375" style="2" customWidth="1"/>
    <col min="12" max="12" width="11" style="2" customWidth="1"/>
    <col min="13" max="16384" width="9.140625" style="2"/>
  </cols>
  <sheetData>
    <row r="2" spans="2:12" ht="15" thickBot="1">
      <c r="B2" s="83"/>
      <c r="C2" s="83"/>
      <c r="D2" s="33" t="s">
        <v>192</v>
      </c>
      <c r="E2" s="83"/>
      <c r="F2" s="83"/>
      <c r="G2" s="83"/>
      <c r="H2" s="83"/>
      <c r="I2" s="83"/>
      <c r="J2" s="83"/>
      <c r="K2" s="83"/>
      <c r="L2" s="83"/>
    </row>
    <row r="3" spans="2:12" ht="31.5" customHeight="1" thickBot="1">
      <c r="B3" s="135" t="s">
        <v>62</v>
      </c>
      <c r="C3" s="219" t="s">
        <v>417</v>
      </c>
      <c r="D3" s="212" t="s">
        <v>334</v>
      </c>
      <c r="E3" s="84"/>
      <c r="F3" s="84"/>
    </row>
    <row r="4" spans="2:12" ht="15.75">
      <c r="B4" s="85" t="s">
        <v>53</v>
      </c>
      <c r="C4" s="86"/>
      <c r="D4" s="56"/>
    </row>
    <row r="5" spans="2:12" ht="15.75">
      <c r="B5" s="85" t="s">
        <v>371</v>
      </c>
      <c r="C5" s="49"/>
      <c r="D5" s="50"/>
    </row>
    <row r="6" spans="2:12" ht="15.75">
      <c r="B6" s="85" t="s">
        <v>59</v>
      </c>
      <c r="C6" s="49"/>
      <c r="D6" s="50"/>
    </row>
    <row r="7" spans="2:12" ht="15.75">
      <c r="B7" s="85" t="s">
        <v>56</v>
      </c>
      <c r="C7" s="49"/>
      <c r="D7" s="50"/>
    </row>
    <row r="8" spans="2:12" ht="15.75">
      <c r="B8" s="85" t="s">
        <v>57</v>
      </c>
      <c r="C8" s="49"/>
      <c r="D8" s="50"/>
    </row>
    <row r="9" spans="2:12" ht="15.75">
      <c r="B9" s="85" t="s">
        <v>372</v>
      </c>
      <c r="C9" s="49"/>
      <c r="D9" s="50"/>
    </row>
    <row r="10" spans="2:12" ht="15.75">
      <c r="B10" s="85" t="s">
        <v>158</v>
      </c>
      <c r="C10" s="49"/>
      <c r="D10" s="50"/>
    </row>
    <row r="11" spans="2:12" ht="15.75">
      <c r="B11" s="85" t="s">
        <v>159</v>
      </c>
      <c r="C11" s="49"/>
      <c r="D11" s="50"/>
    </row>
    <row r="12" spans="2:12" ht="15.75">
      <c r="B12" s="85" t="s">
        <v>160</v>
      </c>
      <c r="C12" s="49"/>
      <c r="D12" s="50"/>
    </row>
    <row r="13" spans="2:12" ht="16.5" thickBot="1">
      <c r="B13" s="85" t="s">
        <v>373</v>
      </c>
      <c r="C13" s="54"/>
      <c r="D13" s="55"/>
    </row>
    <row r="14" spans="2:12" ht="16.5" thickBot="1">
      <c r="B14" s="127" t="s">
        <v>8</v>
      </c>
      <c r="C14" s="61">
        <f>SUM(C4:C13)</f>
        <v>0</v>
      </c>
      <c r="D14" s="61">
        <f>SUM(D4:D13)</f>
        <v>0</v>
      </c>
    </row>
    <row r="15" spans="2:12">
      <c r="B15" s="4"/>
      <c r="C15" s="4"/>
      <c r="D15" s="4"/>
    </row>
    <row r="16" spans="2:12" ht="15" thickBot="1">
      <c r="B16" s="136"/>
      <c r="C16" s="136"/>
      <c r="D16" s="120" t="s">
        <v>192</v>
      </c>
    </row>
    <row r="17" spans="2:6" ht="16.5" thickBot="1">
      <c r="B17" s="129" t="s">
        <v>63</v>
      </c>
      <c r="C17" s="219" t="s">
        <v>417</v>
      </c>
      <c r="D17" s="212" t="s">
        <v>334</v>
      </c>
    </row>
    <row r="18" spans="2:6" ht="15.75">
      <c r="B18" s="85" t="s">
        <v>64</v>
      </c>
      <c r="C18" s="49"/>
      <c r="D18" s="49"/>
    </row>
    <row r="19" spans="2:6" ht="16.5" thickBot="1">
      <c r="B19" s="85" t="s">
        <v>65</v>
      </c>
      <c r="C19" s="49"/>
      <c r="D19" s="49"/>
    </row>
    <row r="20" spans="2:6" ht="16.5" thickBot="1">
      <c r="B20" s="127" t="s">
        <v>8</v>
      </c>
      <c r="C20" s="61">
        <f>SUM(C18:C19)</f>
        <v>0</v>
      </c>
      <c r="D20" s="61">
        <f>SUM(D18:D19)</f>
        <v>0</v>
      </c>
    </row>
    <row r="22" spans="2:6" ht="15" thickBot="1">
      <c r="B22" s="122"/>
      <c r="C22" s="122"/>
      <c r="D22" s="122"/>
      <c r="E22" s="122"/>
      <c r="F22" s="120" t="s">
        <v>192</v>
      </c>
    </row>
    <row r="23" spans="2:6" ht="16.5" thickBot="1">
      <c r="B23" s="137" t="s">
        <v>66</v>
      </c>
      <c r="C23" s="370" t="s">
        <v>417</v>
      </c>
      <c r="D23" s="372"/>
      <c r="E23" s="370" t="s">
        <v>334</v>
      </c>
      <c r="F23" s="372"/>
    </row>
    <row r="24" spans="2:6" ht="15.75">
      <c r="B24" s="138" t="s">
        <v>67</v>
      </c>
      <c r="C24" s="86"/>
      <c r="D24" s="49"/>
      <c r="E24" s="49"/>
      <c r="F24" s="49"/>
    </row>
    <row r="25" spans="2:6" ht="15.75">
      <c r="B25" s="85" t="s">
        <v>68</v>
      </c>
      <c r="C25" s="49"/>
      <c r="D25" s="49"/>
      <c r="E25" s="49"/>
      <c r="F25" s="49"/>
    </row>
    <row r="26" spans="2:6" ht="15.75">
      <c r="B26" s="85" t="s">
        <v>69</v>
      </c>
      <c r="C26" s="49"/>
      <c r="D26" s="49"/>
      <c r="E26" s="49"/>
      <c r="F26" s="49"/>
    </row>
    <row r="27" spans="2:6" ht="15.75">
      <c r="B27" s="85" t="s">
        <v>161</v>
      </c>
      <c r="C27" s="49"/>
      <c r="D27" s="49"/>
      <c r="E27" s="49"/>
      <c r="F27" s="49"/>
    </row>
    <row r="28" spans="2:6" ht="15.75">
      <c r="B28" s="85" t="s">
        <v>162</v>
      </c>
      <c r="C28" s="49"/>
      <c r="D28" s="49"/>
      <c r="E28" s="49"/>
      <c r="F28" s="49"/>
    </row>
    <row r="29" spans="2:6" ht="15.75">
      <c r="B29" s="85" t="s">
        <v>70</v>
      </c>
      <c r="C29" s="49"/>
      <c r="D29" s="49"/>
      <c r="E29" s="49"/>
      <c r="F29" s="49"/>
    </row>
    <row r="30" spans="2:6" ht="15.75">
      <c r="B30" s="85" t="s">
        <v>71</v>
      </c>
      <c r="C30" s="49"/>
      <c r="D30" s="49"/>
      <c r="E30" s="49"/>
      <c r="F30" s="49"/>
    </row>
    <row r="31" spans="2:6" ht="15.75">
      <c r="B31" s="85" t="s">
        <v>374</v>
      </c>
      <c r="C31" s="49"/>
      <c r="D31" s="49"/>
      <c r="E31" s="49"/>
      <c r="F31" s="49"/>
    </row>
    <row r="32" spans="2:6" ht="15.75">
      <c r="B32" s="85" t="s">
        <v>375</v>
      </c>
      <c r="C32" s="49"/>
      <c r="D32" s="49"/>
      <c r="E32" s="49"/>
      <c r="F32" s="49"/>
    </row>
    <row r="33" spans="2:6" ht="15.75">
      <c r="B33" s="85" t="s">
        <v>72</v>
      </c>
      <c r="C33" s="49"/>
      <c r="D33" s="49"/>
      <c r="E33" s="49"/>
      <c r="F33" s="49"/>
    </row>
    <row r="34" spans="2:6" ht="15.75">
      <c r="B34" s="85" t="s">
        <v>163</v>
      </c>
      <c r="C34" s="49"/>
      <c r="D34" s="49"/>
      <c r="E34" s="49"/>
      <c r="F34" s="49"/>
    </row>
    <row r="35" spans="2:6" ht="15.75">
      <c r="B35" s="85" t="s">
        <v>164</v>
      </c>
      <c r="C35" s="49"/>
      <c r="D35" s="49"/>
      <c r="E35" s="49"/>
      <c r="F35" s="49"/>
    </row>
    <row r="36" spans="2:6" ht="16.5" thickBot="1">
      <c r="B36" s="89" t="s">
        <v>480</v>
      </c>
      <c r="C36" s="40"/>
      <c r="D36" s="49">
        <f>'Annex- C'!O36</f>
        <v>626441</v>
      </c>
      <c r="E36" s="49"/>
      <c r="F36" s="49">
        <v>0</v>
      </c>
    </row>
    <row r="37" spans="2:6" ht="16.5" thickBot="1">
      <c r="B37" s="139" t="s">
        <v>299</v>
      </c>
      <c r="C37" s="233">
        <f>SUM(C25:C36)</f>
        <v>0</v>
      </c>
      <c r="D37" s="233">
        <f>SUM(D25:D36)</f>
        <v>626441</v>
      </c>
      <c r="E37" s="61">
        <f>SUM(E25:E36)</f>
        <v>0</v>
      </c>
      <c r="F37" s="233">
        <f>SUM(F25:F36)</f>
        <v>0</v>
      </c>
    </row>
    <row r="38" spans="2:6" ht="15.75">
      <c r="B38" s="140" t="s">
        <v>73</v>
      </c>
      <c r="C38" s="49"/>
      <c r="D38" s="49"/>
      <c r="E38" s="49"/>
      <c r="F38" s="49"/>
    </row>
    <row r="39" spans="2:6">
      <c r="B39" s="51" t="s">
        <v>74</v>
      </c>
      <c r="C39" s="49"/>
      <c r="D39" s="49"/>
      <c r="E39" s="49"/>
      <c r="F39" s="49"/>
    </row>
    <row r="40" spans="2:6">
      <c r="B40" s="51" t="s">
        <v>75</v>
      </c>
      <c r="C40" s="49"/>
      <c r="D40" s="49"/>
      <c r="E40" s="49"/>
      <c r="F40" s="49"/>
    </row>
    <row r="41" spans="2:6">
      <c r="B41" s="90" t="s">
        <v>76</v>
      </c>
      <c r="C41" s="49"/>
      <c r="D41" s="49"/>
      <c r="E41" s="49"/>
      <c r="F41" s="49"/>
    </row>
    <row r="42" spans="2:6">
      <c r="B42" s="90" t="s">
        <v>77</v>
      </c>
      <c r="C42" s="49"/>
      <c r="D42" s="49"/>
      <c r="E42" s="49"/>
      <c r="F42" s="49"/>
    </row>
    <row r="43" spans="2:6">
      <c r="B43" s="90" t="s">
        <v>78</v>
      </c>
      <c r="C43" s="49"/>
      <c r="D43" s="49"/>
      <c r="E43" s="49"/>
      <c r="F43" s="49"/>
    </row>
    <row r="44" spans="2:6" ht="15" thickBot="1">
      <c r="B44" s="90" t="s">
        <v>376</v>
      </c>
      <c r="C44" s="7"/>
      <c r="D44" s="7"/>
      <c r="E44" s="7"/>
      <c r="F44" s="7"/>
    </row>
    <row r="45" spans="2:6" ht="16.5" thickBot="1">
      <c r="B45" s="141" t="s">
        <v>300</v>
      </c>
      <c r="C45" s="233">
        <f>SUM(C39:C44)</f>
        <v>0</v>
      </c>
      <c r="D45" s="61">
        <f>SUM(D39:D44)</f>
        <v>0</v>
      </c>
      <c r="E45" s="61">
        <f>SUM(E39:E44)</f>
        <v>0</v>
      </c>
      <c r="F45" s="61">
        <f>SUM(F39:F44)</f>
        <v>0</v>
      </c>
    </row>
    <row r="46" spans="2:6" ht="16.5" thickBot="1">
      <c r="B46" s="142" t="s">
        <v>79</v>
      </c>
      <c r="C46" s="233">
        <f>C37+C45</f>
        <v>0</v>
      </c>
      <c r="D46" s="233">
        <f>D37+D45</f>
        <v>626441</v>
      </c>
      <c r="E46" s="61">
        <f>E37+E45</f>
        <v>0</v>
      </c>
      <c r="F46" s="233">
        <f>F37+F45</f>
        <v>0</v>
      </c>
    </row>
    <row r="47" spans="2:6">
      <c r="B47" s="4"/>
      <c r="C47" s="4"/>
      <c r="D47" s="4"/>
      <c r="E47" s="4"/>
    </row>
    <row r="56" spans="14:14">
      <c r="N56" s="93"/>
    </row>
  </sheetData>
  <mergeCells count="2">
    <mergeCell ref="C23:D23"/>
    <mergeCell ref="E23:F23"/>
  </mergeCells>
  <printOptions horizontalCentered="1"/>
  <pageMargins left="0.35433070866141736" right="0.11811023622047245" top="0.7" bottom="0.47244094488188981" header="0.31496062992125984" footer="0.31496062992125984"/>
  <pageSetup paperSize="9" scale="65" orientation="portrait" horizontalDpi="300" verticalDpi="300" r:id="rId1"/>
</worksheet>
</file>

<file path=xl/worksheets/sheet7.xml><?xml version="1.0" encoding="utf-8"?>
<worksheet xmlns="http://schemas.openxmlformats.org/spreadsheetml/2006/main" xmlns:r="http://schemas.openxmlformats.org/officeDocument/2006/relationships">
  <dimension ref="A1:M30"/>
  <sheetViews>
    <sheetView workbookViewId="0">
      <selection activeCell="F41" sqref="F41"/>
    </sheetView>
  </sheetViews>
  <sheetFormatPr defaultRowHeight="15"/>
  <cols>
    <col min="1" max="1" width="2.7109375" customWidth="1"/>
    <col min="2" max="2" width="57.5703125" customWidth="1"/>
    <col min="3" max="3" width="14.85546875" customWidth="1"/>
    <col min="4" max="4" width="10" customWidth="1"/>
    <col min="5" max="5" width="11.85546875" customWidth="1"/>
    <col min="6" max="6" width="11.28515625" customWidth="1"/>
    <col min="7" max="7" width="10.140625" customWidth="1"/>
    <col min="8" max="9" width="12.140625" customWidth="1"/>
    <col min="10" max="10" width="9.28515625" customWidth="1"/>
    <col min="11" max="11" width="9.140625" customWidth="1"/>
    <col min="12" max="12" width="9.7109375" customWidth="1"/>
  </cols>
  <sheetData>
    <row r="1" spans="1:13" ht="15.75" thickBot="1">
      <c r="A1" s="2"/>
      <c r="B1" s="123"/>
      <c r="C1" s="123"/>
      <c r="D1" s="123"/>
      <c r="E1" s="123"/>
      <c r="F1" s="122"/>
      <c r="G1" s="122"/>
      <c r="H1" s="122"/>
      <c r="I1" s="122"/>
      <c r="J1" s="122"/>
      <c r="K1" s="403" t="s">
        <v>192</v>
      </c>
      <c r="L1" s="403"/>
      <c r="M1" s="2"/>
    </row>
    <row r="2" spans="1:13" ht="16.5" thickBot="1">
      <c r="A2" s="2"/>
      <c r="B2" s="143" t="s">
        <v>90</v>
      </c>
      <c r="C2" s="400" t="s">
        <v>80</v>
      </c>
      <c r="D2" s="401"/>
      <c r="E2" s="401"/>
      <c r="F2" s="402"/>
      <c r="G2" s="400" t="s">
        <v>81</v>
      </c>
      <c r="H2" s="401"/>
      <c r="I2" s="401"/>
      <c r="J2" s="402"/>
      <c r="K2" s="400" t="s">
        <v>82</v>
      </c>
      <c r="L2" s="402"/>
      <c r="M2" s="2"/>
    </row>
    <row r="3" spans="1:13" ht="51.75" thickBot="1">
      <c r="A3" s="2"/>
      <c r="B3" s="303" t="s">
        <v>91</v>
      </c>
      <c r="C3" s="304" t="s">
        <v>83</v>
      </c>
      <c r="D3" s="304" t="s">
        <v>84</v>
      </c>
      <c r="E3" s="304" t="s">
        <v>261</v>
      </c>
      <c r="F3" s="304" t="s">
        <v>85</v>
      </c>
      <c r="G3" s="304" t="s">
        <v>87</v>
      </c>
      <c r="H3" s="304" t="s">
        <v>86</v>
      </c>
      <c r="I3" s="304" t="s">
        <v>377</v>
      </c>
      <c r="J3" s="304" t="s">
        <v>165</v>
      </c>
      <c r="K3" s="304" t="s">
        <v>88</v>
      </c>
      <c r="L3" s="305" t="s">
        <v>89</v>
      </c>
      <c r="M3" s="2"/>
    </row>
    <row r="4" spans="1:13">
      <c r="A4" s="2"/>
      <c r="B4" s="306" t="s">
        <v>92</v>
      </c>
      <c r="C4" s="49"/>
      <c r="D4" s="49"/>
      <c r="E4" s="49"/>
      <c r="F4" s="49"/>
      <c r="G4" s="49"/>
      <c r="H4" s="49"/>
      <c r="I4" s="49"/>
      <c r="J4" s="49"/>
      <c r="K4" s="49"/>
      <c r="L4" s="49"/>
      <c r="M4" s="2"/>
    </row>
    <row r="5" spans="1:13">
      <c r="A5" s="2"/>
      <c r="B5" s="15" t="s">
        <v>287</v>
      </c>
      <c r="C5" s="49"/>
      <c r="D5" s="49"/>
      <c r="E5" s="49"/>
      <c r="F5" s="49"/>
      <c r="G5" s="49"/>
      <c r="H5" s="49"/>
      <c r="I5" s="49"/>
      <c r="J5" s="49"/>
      <c r="K5" s="49"/>
      <c r="L5" s="49"/>
      <c r="M5" s="2"/>
    </row>
    <row r="6" spans="1:13">
      <c r="A6" s="2"/>
      <c r="B6" s="91" t="s">
        <v>379</v>
      </c>
      <c r="C6" s="49"/>
      <c r="D6" s="49"/>
      <c r="E6" s="49"/>
      <c r="F6" s="49">
        <f>C6+D6-E6</f>
        <v>0</v>
      </c>
      <c r="G6" s="49"/>
      <c r="H6" s="49"/>
      <c r="I6" s="49"/>
      <c r="J6" s="49">
        <f t="shared" ref="J6:J21" si="0">G6+H6-I6</f>
        <v>0</v>
      </c>
      <c r="K6" s="49"/>
      <c r="L6" s="49"/>
      <c r="M6" s="2"/>
    </row>
    <row r="7" spans="1:13">
      <c r="A7" s="2"/>
      <c r="B7" s="7" t="s">
        <v>380</v>
      </c>
      <c r="C7" s="49"/>
      <c r="D7" s="49"/>
      <c r="E7" s="49"/>
      <c r="F7" s="49">
        <f>C7+D7-E7</f>
        <v>0</v>
      </c>
      <c r="G7" s="49"/>
      <c r="H7" s="49"/>
      <c r="I7" s="49"/>
      <c r="J7" s="49">
        <f t="shared" si="0"/>
        <v>0</v>
      </c>
      <c r="K7" s="49"/>
      <c r="L7" s="49"/>
      <c r="M7" s="2"/>
    </row>
    <row r="8" spans="1:13">
      <c r="A8" s="2"/>
      <c r="B8" s="15" t="s">
        <v>288</v>
      </c>
      <c r="C8" s="49"/>
      <c r="D8" s="49"/>
      <c r="E8" s="49"/>
      <c r="F8" s="49"/>
      <c r="G8" s="49"/>
      <c r="H8" s="49"/>
      <c r="I8" s="49"/>
      <c r="J8" s="49">
        <f t="shared" si="0"/>
        <v>0</v>
      </c>
      <c r="K8" s="49"/>
      <c r="L8" s="49"/>
      <c r="M8" s="2"/>
    </row>
    <row r="9" spans="1:13">
      <c r="A9" s="2"/>
      <c r="B9" s="7" t="s">
        <v>378</v>
      </c>
      <c r="C9" s="49"/>
      <c r="D9" s="49"/>
      <c r="E9" s="49"/>
      <c r="F9" s="49">
        <f t="shared" ref="F9:F21" si="1">C9+D9-E9</f>
        <v>0</v>
      </c>
      <c r="G9" s="49"/>
      <c r="H9" s="49"/>
      <c r="I9" s="49"/>
      <c r="J9" s="49">
        <f t="shared" si="0"/>
        <v>0</v>
      </c>
      <c r="K9" s="49"/>
      <c r="L9" s="49"/>
      <c r="M9" s="2"/>
    </row>
    <row r="10" spans="1:13">
      <c r="A10" s="2"/>
      <c r="B10" s="7" t="s">
        <v>381</v>
      </c>
      <c r="C10" s="49"/>
      <c r="D10" s="49"/>
      <c r="E10" s="49"/>
      <c r="F10" s="49">
        <f t="shared" si="1"/>
        <v>0</v>
      </c>
      <c r="G10" s="49"/>
      <c r="H10" s="49"/>
      <c r="I10" s="49"/>
      <c r="J10" s="49">
        <f t="shared" si="0"/>
        <v>0</v>
      </c>
      <c r="K10" s="49"/>
      <c r="L10" s="49"/>
      <c r="M10" s="2"/>
    </row>
    <row r="11" spans="1:13">
      <c r="A11" s="2"/>
      <c r="B11" s="37" t="s">
        <v>382</v>
      </c>
      <c r="C11" s="49"/>
      <c r="D11" s="49"/>
      <c r="E11" s="49"/>
      <c r="F11" s="49">
        <f t="shared" si="1"/>
        <v>0</v>
      </c>
      <c r="G11" s="49"/>
      <c r="H11" s="49"/>
      <c r="I11" s="49"/>
      <c r="J11" s="49">
        <f t="shared" si="0"/>
        <v>0</v>
      </c>
      <c r="K11" s="49"/>
      <c r="L11" s="49"/>
      <c r="M11" s="2"/>
    </row>
    <row r="12" spans="1:13">
      <c r="A12" s="2"/>
      <c r="B12" s="37" t="s">
        <v>383</v>
      </c>
      <c r="C12" s="49"/>
      <c r="D12" s="49"/>
      <c r="E12" s="49"/>
      <c r="F12" s="49">
        <f t="shared" si="1"/>
        <v>0</v>
      </c>
      <c r="G12" s="49"/>
      <c r="H12" s="49"/>
      <c r="I12" s="49"/>
      <c r="J12" s="49">
        <f t="shared" si="0"/>
        <v>0</v>
      </c>
      <c r="K12" s="49"/>
      <c r="L12" s="49"/>
      <c r="M12" s="2"/>
    </row>
    <row r="13" spans="1:13">
      <c r="A13" s="2"/>
      <c r="B13" s="92" t="s">
        <v>384</v>
      </c>
      <c r="C13" s="49"/>
      <c r="D13" s="49"/>
      <c r="E13" s="49"/>
      <c r="F13" s="49">
        <f t="shared" si="1"/>
        <v>0</v>
      </c>
      <c r="G13" s="49"/>
      <c r="H13" s="49"/>
      <c r="I13" s="49"/>
      <c r="J13" s="49">
        <f t="shared" si="0"/>
        <v>0</v>
      </c>
      <c r="K13" s="49"/>
      <c r="L13" s="49"/>
      <c r="M13" s="2"/>
    </row>
    <row r="14" spans="1:13">
      <c r="A14" s="2"/>
      <c r="B14" s="92" t="s">
        <v>93</v>
      </c>
      <c r="C14" s="49"/>
      <c r="D14" s="49"/>
      <c r="E14" s="49"/>
      <c r="F14" s="49">
        <f t="shared" si="1"/>
        <v>0</v>
      </c>
      <c r="G14" s="49"/>
      <c r="H14" s="49"/>
      <c r="I14" s="49"/>
      <c r="J14" s="49">
        <f t="shared" si="0"/>
        <v>0</v>
      </c>
      <c r="K14" s="49"/>
      <c r="L14" s="49"/>
      <c r="M14" s="2"/>
    </row>
    <row r="15" spans="1:13">
      <c r="A15" s="2"/>
      <c r="B15" s="92" t="s">
        <v>94</v>
      </c>
      <c r="C15" s="49"/>
      <c r="D15" s="49"/>
      <c r="E15" s="49"/>
      <c r="F15" s="49">
        <f t="shared" si="1"/>
        <v>0</v>
      </c>
      <c r="G15" s="49"/>
      <c r="H15" s="49"/>
      <c r="I15" s="49"/>
      <c r="J15" s="49">
        <f t="shared" si="0"/>
        <v>0</v>
      </c>
      <c r="K15" s="49"/>
      <c r="L15" s="49"/>
      <c r="M15" s="2"/>
    </row>
    <row r="16" spans="1:13">
      <c r="A16" s="2"/>
      <c r="B16" s="92" t="s">
        <v>95</v>
      </c>
      <c r="C16" s="49"/>
      <c r="D16" s="49"/>
      <c r="E16" s="49"/>
      <c r="F16" s="49">
        <f t="shared" si="1"/>
        <v>0</v>
      </c>
      <c r="G16" s="49"/>
      <c r="H16" s="49"/>
      <c r="I16" s="49"/>
      <c r="J16" s="49">
        <f t="shared" si="0"/>
        <v>0</v>
      </c>
      <c r="K16" s="49"/>
      <c r="L16" s="49"/>
      <c r="M16" s="2"/>
    </row>
    <row r="17" spans="1:13">
      <c r="A17" s="2"/>
      <c r="B17" s="92" t="s">
        <v>96</v>
      </c>
      <c r="C17" s="49"/>
      <c r="D17" s="49"/>
      <c r="E17" s="49"/>
      <c r="F17" s="49">
        <f t="shared" si="1"/>
        <v>0</v>
      </c>
      <c r="G17" s="49"/>
      <c r="H17" s="49"/>
      <c r="I17" s="49"/>
      <c r="J17" s="49">
        <f t="shared" si="0"/>
        <v>0</v>
      </c>
      <c r="K17" s="49"/>
      <c r="L17" s="49"/>
      <c r="M17" s="2"/>
    </row>
    <row r="18" spans="1:13">
      <c r="A18" s="2"/>
      <c r="B18" s="92" t="s">
        <v>97</v>
      </c>
      <c r="C18" s="49"/>
      <c r="D18" s="49"/>
      <c r="E18" s="49"/>
      <c r="F18" s="49">
        <f t="shared" si="1"/>
        <v>0</v>
      </c>
      <c r="G18" s="49"/>
      <c r="H18" s="49"/>
      <c r="I18" s="49"/>
      <c r="J18" s="49">
        <f t="shared" si="0"/>
        <v>0</v>
      </c>
      <c r="K18" s="49"/>
      <c r="L18" s="49"/>
      <c r="M18" s="2"/>
    </row>
    <row r="19" spans="1:13">
      <c r="A19" s="2"/>
      <c r="B19" s="92" t="s">
        <v>98</v>
      </c>
      <c r="C19" s="49"/>
      <c r="D19" s="49"/>
      <c r="E19" s="49"/>
      <c r="F19" s="49">
        <f t="shared" si="1"/>
        <v>0</v>
      </c>
      <c r="G19" s="49"/>
      <c r="H19" s="49"/>
      <c r="I19" s="49"/>
      <c r="J19" s="49">
        <f t="shared" si="0"/>
        <v>0</v>
      </c>
      <c r="K19" s="49"/>
      <c r="L19" s="49"/>
      <c r="M19" s="2"/>
    </row>
    <row r="20" spans="1:13">
      <c r="A20" s="2"/>
      <c r="B20" s="92" t="s">
        <v>385</v>
      </c>
      <c r="C20" s="49"/>
      <c r="D20" s="49"/>
      <c r="E20" s="49"/>
      <c r="F20" s="49">
        <f t="shared" si="1"/>
        <v>0</v>
      </c>
      <c r="G20" s="49"/>
      <c r="H20" s="49"/>
      <c r="I20" s="49"/>
      <c r="J20" s="49">
        <f t="shared" si="0"/>
        <v>0</v>
      </c>
      <c r="K20" s="49"/>
      <c r="L20" s="49"/>
      <c r="M20" s="2"/>
    </row>
    <row r="21" spans="1:13" ht="15.75" thickBot="1">
      <c r="A21" s="2"/>
      <c r="B21" s="92" t="s">
        <v>99</v>
      </c>
      <c r="C21" s="49"/>
      <c r="D21" s="49"/>
      <c r="E21" s="49"/>
      <c r="F21" s="49">
        <f t="shared" si="1"/>
        <v>0</v>
      </c>
      <c r="G21" s="49"/>
      <c r="H21" s="49"/>
      <c r="I21" s="49"/>
      <c r="J21" s="49">
        <f t="shared" si="0"/>
        <v>0</v>
      </c>
      <c r="K21" s="49"/>
      <c r="L21" s="49"/>
      <c r="M21" s="2"/>
    </row>
    <row r="22" spans="1:13" ht="15.75" thickBot="1">
      <c r="A22" s="2"/>
      <c r="B22" s="82" t="s">
        <v>100</v>
      </c>
      <c r="C22" s="72">
        <f>SUM(C6:C21)</f>
        <v>0</v>
      </c>
      <c r="D22" s="72">
        <f>SUM(D6:D21)</f>
        <v>0</v>
      </c>
      <c r="E22" s="72">
        <f>SUM(E6:E21)</f>
        <v>0</v>
      </c>
      <c r="F22" s="72">
        <f>SUM(F6:F21)</f>
        <v>0</v>
      </c>
      <c r="G22" s="61"/>
      <c r="H22" s="61"/>
      <c r="I22" s="61"/>
      <c r="J22" s="72">
        <f>SUM(J6:J21)</f>
        <v>0</v>
      </c>
      <c r="K22" s="94"/>
      <c r="L22" s="95"/>
      <c r="M22" s="2"/>
    </row>
    <row r="23" spans="1:13" ht="15.75" thickBot="1">
      <c r="A23" s="2"/>
      <c r="B23" s="307" t="s">
        <v>1</v>
      </c>
      <c r="C23" s="81"/>
      <c r="D23" s="81"/>
      <c r="E23" s="81"/>
      <c r="F23" s="61">
        <f>C23+D23-E23</f>
        <v>0</v>
      </c>
      <c r="G23" s="61">
        <v>0</v>
      </c>
      <c r="H23" s="61">
        <v>0</v>
      </c>
      <c r="I23" s="61">
        <v>0</v>
      </c>
      <c r="J23" s="49">
        <f>G23+H23-I23</f>
        <v>0</v>
      </c>
      <c r="K23" s="94"/>
      <c r="L23" s="94"/>
      <c r="M23" s="2"/>
    </row>
    <row r="24" spans="1:13" ht="15.75" thickBot="1">
      <c r="A24" s="2"/>
      <c r="B24" s="308" t="s">
        <v>101</v>
      </c>
      <c r="C24" s="61">
        <v>0</v>
      </c>
      <c r="D24" s="61">
        <v>0</v>
      </c>
      <c r="E24" s="61">
        <v>0</v>
      </c>
      <c r="F24" s="49">
        <f>C24+D24-E24</f>
        <v>0</v>
      </c>
      <c r="G24" s="61">
        <v>0</v>
      </c>
      <c r="H24" s="61">
        <v>0</v>
      </c>
      <c r="I24" s="61">
        <v>0</v>
      </c>
      <c r="J24" s="61">
        <v>0</v>
      </c>
      <c r="K24" s="96"/>
      <c r="L24" s="94"/>
      <c r="M24" s="2"/>
    </row>
    <row r="25" spans="1:13" ht="15.75" thickBot="1">
      <c r="A25" s="2"/>
      <c r="B25" s="398" t="s">
        <v>499</v>
      </c>
      <c r="C25" s="399"/>
      <c r="D25" s="399"/>
      <c r="E25" s="399"/>
      <c r="F25" s="399"/>
      <c r="G25" s="399"/>
      <c r="H25" s="399"/>
      <c r="I25" s="399"/>
      <c r="J25" s="399"/>
      <c r="K25" s="97"/>
      <c r="L25" s="94"/>
      <c r="M25" s="2"/>
    </row>
    <row r="26" spans="1:13">
      <c r="A26" s="2"/>
      <c r="B26" s="2"/>
      <c r="C26" s="2"/>
      <c r="D26" s="2"/>
      <c r="E26" s="2"/>
      <c r="F26" s="2"/>
      <c r="G26" s="2"/>
      <c r="H26" s="2"/>
      <c r="I26" s="2"/>
      <c r="J26" s="2"/>
      <c r="K26" s="4"/>
      <c r="L26" s="4"/>
      <c r="M26" s="4"/>
    </row>
    <row r="27" spans="1:13">
      <c r="A27" s="2"/>
      <c r="B27" s="2"/>
      <c r="C27" s="2"/>
      <c r="D27" s="2"/>
      <c r="E27" s="2"/>
      <c r="F27" s="2"/>
      <c r="G27" s="2"/>
      <c r="H27" s="2"/>
      <c r="I27" s="2"/>
      <c r="J27" s="2"/>
      <c r="K27" s="4"/>
      <c r="L27" s="4"/>
      <c r="M27" s="4"/>
    </row>
    <row r="28" spans="1:13">
      <c r="A28" s="2"/>
      <c r="B28" s="2"/>
      <c r="C28" s="2"/>
      <c r="D28" s="2"/>
      <c r="E28" s="2"/>
      <c r="F28" s="2"/>
      <c r="G28" s="2"/>
      <c r="H28" s="2"/>
      <c r="I28" s="2"/>
      <c r="J28" s="2"/>
      <c r="K28" s="4"/>
      <c r="L28" s="4"/>
      <c r="M28" s="4"/>
    </row>
    <row r="29" spans="1:13">
      <c r="A29" s="2"/>
      <c r="B29" s="2"/>
      <c r="C29" s="2"/>
      <c r="D29" s="2"/>
      <c r="E29" s="2"/>
      <c r="F29" s="2"/>
      <c r="G29" s="2"/>
      <c r="H29" s="2"/>
      <c r="I29" s="2"/>
      <c r="J29" s="2"/>
      <c r="K29" s="4"/>
      <c r="L29" s="4"/>
      <c r="M29" s="4"/>
    </row>
    <row r="30" spans="1:13">
      <c r="A30" s="2"/>
      <c r="B30" s="2"/>
      <c r="C30" s="2"/>
      <c r="D30" s="2"/>
      <c r="E30" s="2"/>
      <c r="F30" s="2"/>
      <c r="G30" s="2"/>
      <c r="H30" s="2"/>
      <c r="I30" s="2"/>
      <c r="J30" s="2"/>
      <c r="K30" s="4"/>
      <c r="L30" s="4"/>
      <c r="M30" s="4"/>
    </row>
  </sheetData>
  <mergeCells count="5">
    <mergeCell ref="B25:J25"/>
    <mergeCell ref="C2:F2"/>
    <mergeCell ref="G2:J2"/>
    <mergeCell ref="K2:L2"/>
    <mergeCell ref="K1:L1"/>
  </mergeCells>
  <pageMargins left="0.43307086614173229" right="0.31496062992125984" top="0.74803149606299213" bottom="0.74803149606299213" header="0.31496062992125984" footer="0.31496062992125984"/>
  <pageSetup paperSize="9" scale="80" orientation="landscape" horizontalDpi="300" verticalDpi="300" r:id="rId1"/>
</worksheet>
</file>

<file path=xl/worksheets/sheet8.xml><?xml version="1.0" encoding="utf-8"?>
<worksheet xmlns="http://schemas.openxmlformats.org/spreadsheetml/2006/main" xmlns:r="http://schemas.openxmlformats.org/officeDocument/2006/relationships">
  <dimension ref="B2:J79"/>
  <sheetViews>
    <sheetView workbookViewId="0">
      <selection activeCell="C64" sqref="C64"/>
    </sheetView>
  </sheetViews>
  <sheetFormatPr defaultRowHeight="14.25"/>
  <cols>
    <col min="1" max="1" width="3.42578125" style="2" customWidth="1"/>
    <col min="2" max="2" width="85.85546875" style="2" customWidth="1"/>
    <col min="3" max="3" width="17.7109375" style="2" customWidth="1"/>
    <col min="4" max="4" width="19.5703125" style="2" customWidth="1"/>
    <col min="5" max="5" width="15.140625" style="2" customWidth="1"/>
    <col min="6" max="6" width="17.7109375" style="2" customWidth="1"/>
    <col min="7" max="16384" width="9.140625" style="2"/>
  </cols>
  <sheetData>
    <row r="2" spans="2:10" ht="15" thickBot="1">
      <c r="B2" s="122"/>
      <c r="C2" s="122"/>
      <c r="D2" s="120" t="s">
        <v>192</v>
      </c>
    </row>
    <row r="3" spans="2:10" ht="15.75" customHeight="1" thickBot="1">
      <c r="B3" s="130" t="s">
        <v>102</v>
      </c>
      <c r="C3" s="219" t="s">
        <v>417</v>
      </c>
      <c r="D3" s="212" t="s">
        <v>334</v>
      </c>
      <c r="E3" s="4"/>
      <c r="F3" s="4"/>
      <c r="G3" s="4"/>
      <c r="H3" s="4"/>
      <c r="I3" s="4"/>
      <c r="J3" s="4"/>
    </row>
    <row r="4" spans="2:10">
      <c r="B4" s="75" t="s">
        <v>103</v>
      </c>
      <c r="C4" s="6">
        <v>0</v>
      </c>
      <c r="D4" s="6">
        <v>0</v>
      </c>
      <c r="E4" s="4"/>
      <c r="F4" s="4"/>
      <c r="G4" s="4"/>
      <c r="H4" s="4"/>
      <c r="I4" s="4"/>
      <c r="J4" s="4"/>
    </row>
    <row r="5" spans="2:10">
      <c r="B5" s="51" t="s">
        <v>104</v>
      </c>
      <c r="C5" s="9">
        <v>0</v>
      </c>
      <c r="D5" s="9">
        <v>0</v>
      </c>
      <c r="E5" s="4"/>
      <c r="F5" s="4"/>
      <c r="G5" s="4"/>
      <c r="H5" s="4"/>
      <c r="I5" s="4"/>
      <c r="J5" s="4"/>
    </row>
    <row r="6" spans="2:10">
      <c r="B6" s="51" t="s">
        <v>105</v>
      </c>
      <c r="C6" s="9">
        <v>0</v>
      </c>
      <c r="D6" s="9">
        <v>0</v>
      </c>
      <c r="E6" s="4"/>
      <c r="F6" s="4"/>
      <c r="G6" s="4"/>
      <c r="H6" s="4"/>
      <c r="I6" s="4"/>
      <c r="J6" s="4"/>
    </row>
    <row r="7" spans="2:10">
      <c r="B7" s="51" t="s">
        <v>106</v>
      </c>
      <c r="C7" s="9">
        <v>0</v>
      </c>
      <c r="D7" s="9">
        <v>0</v>
      </c>
      <c r="E7" s="4"/>
      <c r="F7" s="4"/>
      <c r="G7" s="4"/>
      <c r="H7" s="4"/>
      <c r="I7" s="4"/>
      <c r="J7" s="4"/>
    </row>
    <row r="8" spans="2:10">
      <c r="B8" s="51" t="s">
        <v>347</v>
      </c>
      <c r="C8" s="9">
        <v>0</v>
      </c>
      <c r="D8" s="9">
        <v>0</v>
      </c>
      <c r="E8" s="4"/>
      <c r="F8" s="4"/>
      <c r="G8" s="4"/>
      <c r="H8" s="4"/>
      <c r="I8" s="4"/>
      <c r="J8" s="4"/>
    </row>
    <row r="9" spans="2:10" ht="15" thickBot="1">
      <c r="B9" s="53" t="s">
        <v>376</v>
      </c>
      <c r="C9" s="17">
        <v>0</v>
      </c>
      <c r="D9" s="17">
        <v>0</v>
      </c>
      <c r="E9" s="4"/>
      <c r="F9" s="4"/>
      <c r="G9" s="4"/>
      <c r="H9" s="4"/>
      <c r="I9" s="4"/>
      <c r="J9" s="4"/>
    </row>
    <row r="10" spans="2:10" ht="16.5" thickBot="1">
      <c r="B10" s="131" t="s">
        <v>297</v>
      </c>
      <c r="C10" s="17">
        <f>SUM(C4:C9)</f>
        <v>0</v>
      </c>
      <c r="D10" s="17">
        <f>SUM(D4:D9)</f>
        <v>0</v>
      </c>
      <c r="E10" s="4"/>
      <c r="F10" s="4"/>
      <c r="G10" s="4"/>
      <c r="H10" s="4"/>
      <c r="I10" s="4"/>
      <c r="J10" s="4"/>
    </row>
    <row r="11" spans="2:10">
      <c r="B11" s="4"/>
      <c r="C11" s="4"/>
      <c r="D11" s="4"/>
      <c r="E11" s="4"/>
      <c r="F11" s="4"/>
      <c r="G11" s="4"/>
      <c r="H11" s="4"/>
      <c r="I11" s="4"/>
      <c r="J11" s="4"/>
    </row>
    <row r="12" spans="2:10" ht="15" thickBot="1">
      <c r="B12" s="123"/>
      <c r="C12" s="123"/>
      <c r="D12" s="120" t="s">
        <v>192</v>
      </c>
      <c r="E12" s="4"/>
      <c r="F12" s="4"/>
      <c r="G12" s="4"/>
      <c r="H12" s="4"/>
      <c r="I12" s="4"/>
      <c r="J12" s="4"/>
    </row>
    <row r="13" spans="2:10" ht="16.5" thickBot="1">
      <c r="B13" s="129" t="s">
        <v>107</v>
      </c>
      <c r="C13" s="219" t="s">
        <v>417</v>
      </c>
      <c r="D13" s="212" t="s">
        <v>334</v>
      </c>
      <c r="E13" s="4"/>
      <c r="F13" s="4"/>
      <c r="G13" s="4"/>
      <c r="H13" s="4"/>
      <c r="I13" s="4"/>
      <c r="J13" s="4"/>
    </row>
    <row r="14" spans="2:10">
      <c r="B14" s="51" t="s">
        <v>103</v>
      </c>
      <c r="C14" s="9">
        <v>0</v>
      </c>
      <c r="D14" s="8">
        <v>0</v>
      </c>
      <c r="E14" s="4"/>
      <c r="F14" s="4"/>
      <c r="G14" s="4"/>
      <c r="H14" s="4"/>
      <c r="I14" s="4"/>
      <c r="J14" s="4"/>
    </row>
    <row r="15" spans="2:10">
      <c r="B15" s="51" t="s">
        <v>104</v>
      </c>
      <c r="C15" s="9">
        <v>0</v>
      </c>
      <c r="D15" s="8">
        <v>0</v>
      </c>
      <c r="E15" s="4"/>
      <c r="F15" s="4"/>
      <c r="G15" s="4"/>
      <c r="H15" s="4"/>
      <c r="I15" s="4"/>
      <c r="J15" s="4"/>
    </row>
    <row r="16" spans="2:10">
      <c r="B16" s="51" t="s">
        <v>105</v>
      </c>
      <c r="C16" s="9">
        <v>0</v>
      </c>
      <c r="D16" s="8">
        <v>0</v>
      </c>
      <c r="E16" s="4"/>
      <c r="F16" s="4"/>
      <c r="G16" s="4"/>
      <c r="H16" s="4"/>
      <c r="I16" s="4"/>
      <c r="J16" s="4"/>
    </row>
    <row r="17" spans="2:10">
      <c r="B17" s="51" t="s">
        <v>106</v>
      </c>
      <c r="C17" s="9">
        <v>0</v>
      </c>
      <c r="D17" s="8">
        <v>0</v>
      </c>
      <c r="E17" s="4"/>
      <c r="F17" s="4"/>
      <c r="G17" s="4"/>
      <c r="H17" s="4"/>
      <c r="I17" s="4"/>
      <c r="J17" s="4"/>
    </row>
    <row r="18" spans="2:10">
      <c r="B18" s="51" t="s">
        <v>347</v>
      </c>
      <c r="C18" s="9">
        <v>0</v>
      </c>
      <c r="D18" s="8">
        <v>0</v>
      </c>
      <c r="E18" s="4"/>
      <c r="F18" s="4"/>
      <c r="G18" s="4"/>
      <c r="H18" s="4"/>
      <c r="I18" s="4"/>
      <c r="J18" s="4"/>
    </row>
    <row r="19" spans="2:10" ht="15" thickBot="1">
      <c r="B19" s="53" t="s">
        <v>376</v>
      </c>
      <c r="C19" s="17">
        <v>0</v>
      </c>
      <c r="D19" s="19">
        <v>0</v>
      </c>
      <c r="E19" s="4"/>
      <c r="F19" s="4"/>
      <c r="G19" s="4"/>
      <c r="H19" s="4"/>
      <c r="I19" s="4"/>
      <c r="J19" s="4"/>
    </row>
    <row r="20" spans="2:10" ht="16.5" thickBot="1">
      <c r="B20" s="132" t="s">
        <v>298</v>
      </c>
      <c r="C20" s="76">
        <f>SUM(C14:C19)</f>
        <v>0</v>
      </c>
      <c r="D20" s="74">
        <f>SUM(D14:D19)</f>
        <v>0</v>
      </c>
      <c r="E20" s="4"/>
      <c r="F20" s="4"/>
      <c r="G20" s="4"/>
      <c r="H20" s="4"/>
      <c r="I20" s="4"/>
      <c r="J20" s="4"/>
    </row>
    <row r="23" spans="2:10" ht="15" thickBot="1">
      <c r="B23" s="122"/>
      <c r="C23" s="122"/>
      <c r="D23" s="122"/>
      <c r="E23" s="122"/>
      <c r="F23" s="120" t="s">
        <v>192</v>
      </c>
    </row>
    <row r="24" spans="2:10" ht="15" thickBot="1">
      <c r="B24" s="133" t="s">
        <v>348</v>
      </c>
      <c r="C24" s="370" t="s">
        <v>417</v>
      </c>
      <c r="D24" s="372"/>
      <c r="E24" s="370" t="s">
        <v>334</v>
      </c>
      <c r="F24" s="372"/>
    </row>
    <row r="25" spans="2:10">
      <c r="B25" s="133" t="s">
        <v>108</v>
      </c>
      <c r="C25" s="9"/>
      <c r="D25" s="9"/>
      <c r="E25" s="9"/>
      <c r="F25" s="9"/>
    </row>
    <row r="26" spans="2:10">
      <c r="B26" s="52" t="s">
        <v>281</v>
      </c>
      <c r="C26" s="9"/>
      <c r="D26" s="9"/>
      <c r="E26" s="9"/>
      <c r="F26" s="9"/>
    </row>
    <row r="27" spans="2:10">
      <c r="B27" s="51" t="s">
        <v>166</v>
      </c>
      <c r="C27" s="9"/>
      <c r="D27" s="9"/>
      <c r="E27" s="9"/>
      <c r="F27" s="9"/>
    </row>
    <row r="28" spans="2:10">
      <c r="B28" s="51" t="s">
        <v>167</v>
      </c>
      <c r="C28" s="9"/>
      <c r="D28" s="9"/>
      <c r="E28" s="9"/>
      <c r="F28" s="9"/>
    </row>
    <row r="29" spans="2:10">
      <c r="B29" s="51" t="s">
        <v>168</v>
      </c>
      <c r="C29" s="9"/>
      <c r="D29" s="9"/>
      <c r="E29" s="9"/>
      <c r="F29" s="9"/>
    </row>
    <row r="30" spans="2:10">
      <c r="B30" s="51" t="s">
        <v>169</v>
      </c>
      <c r="C30" s="9"/>
      <c r="D30" s="9"/>
      <c r="E30" s="9"/>
      <c r="F30" s="9"/>
    </row>
    <row r="31" spans="2:10">
      <c r="B31" s="51" t="s">
        <v>170</v>
      </c>
      <c r="C31" s="9"/>
      <c r="D31" s="9"/>
      <c r="E31" s="9"/>
      <c r="F31" s="9"/>
    </row>
    <row r="32" spans="2:10" ht="15" thickBot="1">
      <c r="B32" s="51" t="s">
        <v>171</v>
      </c>
      <c r="C32" s="17"/>
      <c r="D32" s="9"/>
      <c r="E32" s="17"/>
      <c r="F32" s="9"/>
    </row>
    <row r="33" spans="2:6">
      <c r="B33" s="51"/>
      <c r="C33" s="9"/>
      <c r="D33" s="9">
        <f>SUM(C27:C32)</f>
        <v>0</v>
      </c>
      <c r="E33" s="9"/>
      <c r="F33" s="9">
        <f>SUM(E27:E32)</f>
        <v>0</v>
      </c>
    </row>
    <row r="34" spans="2:6">
      <c r="B34" s="52" t="s">
        <v>282</v>
      </c>
      <c r="C34" s="9"/>
      <c r="D34" s="9"/>
      <c r="E34" s="9"/>
      <c r="F34" s="9"/>
    </row>
    <row r="35" spans="2:6">
      <c r="B35" s="51" t="s">
        <v>386</v>
      </c>
      <c r="C35" s="9"/>
      <c r="D35" s="9"/>
      <c r="E35" s="9"/>
      <c r="F35" s="9"/>
    </row>
    <row r="36" spans="2:6" ht="15" thickBot="1">
      <c r="B36" s="51" t="s">
        <v>172</v>
      </c>
      <c r="C36" s="17"/>
      <c r="D36" s="9"/>
      <c r="E36" s="17"/>
      <c r="F36" s="9"/>
    </row>
    <row r="37" spans="2:6">
      <c r="B37" s="51"/>
      <c r="C37" s="9"/>
      <c r="D37" s="9">
        <f>SUM(C35:C36)</f>
        <v>0</v>
      </c>
      <c r="E37" s="9"/>
      <c r="F37" s="9">
        <f>SUM(E35:E36)</f>
        <v>0</v>
      </c>
    </row>
    <row r="38" spans="2:6">
      <c r="B38" s="52" t="s">
        <v>283</v>
      </c>
      <c r="C38" s="9"/>
      <c r="D38" s="9"/>
      <c r="E38" s="9"/>
      <c r="F38" s="9"/>
    </row>
    <row r="39" spans="2:6">
      <c r="B39" s="52"/>
      <c r="C39" s="9"/>
      <c r="D39" s="9"/>
      <c r="E39" s="9"/>
      <c r="F39" s="9"/>
    </row>
    <row r="40" spans="2:6">
      <c r="B40" s="52" t="s">
        <v>284</v>
      </c>
      <c r="C40" s="9"/>
      <c r="D40" s="9"/>
      <c r="E40" s="9"/>
      <c r="F40" s="9"/>
    </row>
    <row r="41" spans="2:6">
      <c r="B41" s="52" t="s">
        <v>388</v>
      </c>
      <c r="C41" s="9"/>
      <c r="D41" s="9"/>
      <c r="E41" s="9"/>
      <c r="F41" s="9"/>
    </row>
    <row r="42" spans="2:6">
      <c r="B42" s="51" t="s">
        <v>173</v>
      </c>
      <c r="C42" s="9"/>
      <c r="D42" s="9"/>
      <c r="E42" s="9"/>
      <c r="F42" s="9"/>
    </row>
    <row r="43" spans="2:6">
      <c r="B43" s="51" t="s">
        <v>389</v>
      </c>
      <c r="C43" s="9"/>
      <c r="D43" s="9"/>
      <c r="E43" s="9"/>
      <c r="F43" s="9"/>
    </row>
    <row r="44" spans="2:6" ht="15" thickBot="1">
      <c r="B44" s="51" t="s">
        <v>174</v>
      </c>
      <c r="C44" s="17"/>
      <c r="D44" s="9"/>
      <c r="E44" s="17"/>
      <c r="F44" s="9"/>
    </row>
    <row r="45" spans="2:6">
      <c r="B45" s="51"/>
      <c r="C45" s="9"/>
      <c r="D45" s="9">
        <f>SUM(C42:C44)</f>
        <v>0</v>
      </c>
      <c r="E45" s="9"/>
      <c r="F45" s="9">
        <f>SUM(E42:E44)</f>
        <v>0</v>
      </c>
    </row>
    <row r="46" spans="2:6">
      <c r="B46" s="77" t="s">
        <v>387</v>
      </c>
      <c r="C46" s="9"/>
      <c r="D46" s="9"/>
      <c r="E46" s="9"/>
      <c r="F46" s="9"/>
    </row>
    <row r="47" spans="2:6">
      <c r="B47" s="51" t="s">
        <v>182</v>
      </c>
      <c r="C47" s="9"/>
      <c r="D47" s="9"/>
      <c r="E47" s="9"/>
      <c r="F47" s="9"/>
    </row>
    <row r="48" spans="2:6">
      <c r="B48" s="51" t="s">
        <v>183</v>
      </c>
      <c r="C48" s="9"/>
      <c r="D48" s="9"/>
      <c r="E48" s="9"/>
      <c r="F48" s="9"/>
    </row>
    <row r="49" spans="2:6">
      <c r="B49" s="51" t="s">
        <v>245</v>
      </c>
      <c r="C49" s="9">
        <v>6848709</v>
      </c>
      <c r="D49" s="9"/>
      <c r="E49" s="9">
        <v>6270317</v>
      </c>
      <c r="F49" s="9"/>
    </row>
    <row r="50" spans="2:6" ht="15" thickBot="1">
      <c r="B50" s="51" t="s">
        <v>412</v>
      </c>
      <c r="C50" s="17">
        <f>31086000</f>
        <v>31086000</v>
      </c>
      <c r="D50" s="17"/>
      <c r="E50" s="17">
        <v>76173000</v>
      </c>
      <c r="F50" s="17"/>
    </row>
    <row r="51" spans="2:6">
      <c r="B51" s="51"/>
      <c r="C51" s="6"/>
      <c r="D51" s="6">
        <f>SUM(C49:C50)</f>
        <v>37934709</v>
      </c>
      <c r="E51" s="6"/>
      <c r="F51" s="5">
        <f>SUM(E49:E50)</f>
        <v>82443317</v>
      </c>
    </row>
    <row r="52" spans="2:6">
      <c r="B52" s="51" t="s">
        <v>184</v>
      </c>
      <c r="C52" s="9"/>
      <c r="D52" s="9"/>
      <c r="E52" s="9"/>
      <c r="F52" s="8"/>
    </row>
    <row r="53" spans="2:6">
      <c r="B53" s="51" t="s">
        <v>246</v>
      </c>
      <c r="C53" s="9">
        <v>27406.720000000001</v>
      </c>
      <c r="D53" s="9"/>
      <c r="E53" s="9">
        <v>27032.720000000001</v>
      </c>
      <c r="F53" s="8"/>
    </row>
    <row r="54" spans="2:6" ht="15" thickBot="1">
      <c r="B54" s="51" t="s">
        <v>517</v>
      </c>
      <c r="C54" s="294">
        <v>-1717446.92</v>
      </c>
      <c r="D54" s="17"/>
      <c r="E54" s="17">
        <v>11996.08</v>
      </c>
      <c r="F54" s="19"/>
    </row>
    <row r="55" spans="2:6">
      <c r="B55" s="51"/>
      <c r="C55" s="9"/>
      <c r="D55" s="9">
        <f>SUM(C53:C54)</f>
        <v>-1690040.2</v>
      </c>
      <c r="E55" s="9"/>
      <c r="F55" s="9">
        <f>SUM(E53:E54)</f>
        <v>39028.800000000003</v>
      </c>
    </row>
    <row r="56" spans="2:6" ht="15" thickBot="1">
      <c r="B56" s="52" t="s">
        <v>285</v>
      </c>
      <c r="C56" s="9"/>
      <c r="D56" s="9"/>
      <c r="E56" s="9"/>
      <c r="F56" s="9"/>
    </row>
    <row r="57" spans="2:6" ht="16.5" thickBot="1">
      <c r="B57" s="127" t="s">
        <v>22</v>
      </c>
      <c r="C57" s="74"/>
      <c r="D57" s="182">
        <f>SUM(D33:D56)</f>
        <v>36244668.799999997</v>
      </c>
      <c r="E57" s="182"/>
      <c r="F57" s="182">
        <f>SUM(F33:F56)</f>
        <v>82482345.799999997</v>
      </c>
    </row>
    <row r="58" spans="2:6">
      <c r="B58" s="134" t="s">
        <v>109</v>
      </c>
      <c r="C58" s="6"/>
      <c r="D58" s="269"/>
      <c r="E58" s="6"/>
      <c r="F58" s="5"/>
    </row>
    <row r="59" spans="2:6">
      <c r="B59" s="52" t="s">
        <v>349</v>
      </c>
      <c r="C59" s="9"/>
      <c r="D59" s="268"/>
      <c r="E59" s="9"/>
      <c r="F59" s="8"/>
    </row>
    <row r="60" spans="2:6">
      <c r="B60" s="51" t="s">
        <v>110</v>
      </c>
      <c r="C60" s="9"/>
      <c r="D60" s="268"/>
      <c r="E60" s="9"/>
      <c r="F60" s="8"/>
    </row>
    <row r="61" spans="2:6">
      <c r="B61" s="78" t="s">
        <v>500</v>
      </c>
      <c r="C61" s="9"/>
      <c r="D61" s="268"/>
      <c r="E61" s="9"/>
      <c r="F61" s="8"/>
    </row>
    <row r="62" spans="2:6">
      <c r="B62" s="90" t="s">
        <v>481</v>
      </c>
      <c r="C62" s="309">
        <f>'Annex- C'!N36</f>
        <v>32638882.719999999</v>
      </c>
      <c r="D62" s="310"/>
      <c r="E62" s="9">
        <v>8712171.7200000007</v>
      </c>
      <c r="F62" s="8"/>
    </row>
    <row r="63" spans="2:6">
      <c r="B63" s="90" t="s">
        <v>521</v>
      </c>
      <c r="C63" s="309">
        <f>'Annex- C'!O36</f>
        <v>626441</v>
      </c>
      <c r="D63" s="310"/>
      <c r="E63" s="9"/>
      <c r="F63" s="8"/>
    </row>
    <row r="64" spans="2:6" ht="15" thickBot="1">
      <c r="B64" s="90" t="s">
        <v>501</v>
      </c>
      <c r="C64" s="311">
        <f>'Annex- C'!P36</f>
        <v>164651</v>
      </c>
      <c r="D64" s="312"/>
      <c r="E64" s="17"/>
      <c r="F64" s="8"/>
    </row>
    <row r="65" spans="2:6">
      <c r="B65" s="90"/>
      <c r="C65" s="309"/>
      <c r="D65" s="313">
        <f>C62+C64+C63</f>
        <v>33429974.719999999</v>
      </c>
      <c r="E65" s="9"/>
      <c r="F65" s="8">
        <f>SUM(E60:E62)-E64</f>
        <v>8712171.7200000007</v>
      </c>
    </row>
    <row r="66" spans="2:6" ht="28.5">
      <c r="B66" s="314" t="s">
        <v>350</v>
      </c>
      <c r="C66" s="309"/>
      <c r="D66" s="313"/>
      <c r="E66" s="9"/>
      <c r="F66" s="8"/>
    </row>
    <row r="67" spans="2:6">
      <c r="B67" s="51" t="s">
        <v>175</v>
      </c>
      <c r="C67" s="9"/>
      <c r="D67" s="8"/>
      <c r="E67" s="9"/>
      <c r="F67" s="8"/>
    </row>
    <row r="68" spans="2:6">
      <c r="B68" s="51" t="s">
        <v>176</v>
      </c>
      <c r="C68" s="9"/>
      <c r="D68" s="8"/>
      <c r="E68" s="9"/>
      <c r="F68" s="8"/>
    </row>
    <row r="69" spans="2:6" ht="15" thickBot="1">
      <c r="B69" s="51" t="s">
        <v>177</v>
      </c>
      <c r="C69" s="17"/>
      <c r="D69" s="8"/>
      <c r="E69" s="17"/>
      <c r="F69" s="8"/>
    </row>
    <row r="70" spans="2:6">
      <c r="B70" s="51"/>
      <c r="C70" s="9"/>
      <c r="D70" s="8">
        <f>SUM(C67:C69)</f>
        <v>0</v>
      </c>
      <c r="E70" s="9"/>
      <c r="F70" s="8">
        <f>SUM(E67:E69)</f>
        <v>0</v>
      </c>
    </row>
    <row r="71" spans="2:6">
      <c r="B71" s="79" t="s">
        <v>351</v>
      </c>
      <c r="C71" s="9"/>
      <c r="D71" s="8"/>
      <c r="E71" s="9"/>
      <c r="F71" s="8"/>
    </row>
    <row r="72" spans="2:6">
      <c r="B72" s="51" t="s">
        <v>178</v>
      </c>
      <c r="C72" s="9"/>
      <c r="D72" s="8"/>
      <c r="E72" s="9"/>
      <c r="F72" s="8"/>
    </row>
    <row r="73" spans="2:6">
      <c r="B73" s="51" t="s">
        <v>181</v>
      </c>
      <c r="C73" s="9"/>
      <c r="D73" s="8"/>
      <c r="E73" s="9"/>
      <c r="F73" s="8"/>
    </row>
    <row r="74" spans="2:6">
      <c r="B74" s="51" t="s">
        <v>179</v>
      </c>
      <c r="C74" s="9"/>
      <c r="D74" s="8"/>
      <c r="E74" s="9"/>
      <c r="F74" s="8"/>
    </row>
    <row r="75" spans="2:6">
      <c r="B75" s="51" t="s">
        <v>180</v>
      </c>
      <c r="C75" s="9"/>
      <c r="D75" s="8"/>
      <c r="E75" s="9"/>
      <c r="F75" s="8"/>
    </row>
    <row r="76" spans="2:6">
      <c r="B76" s="51"/>
      <c r="C76" s="9"/>
      <c r="D76" s="8">
        <f>SUM(C72:C75)</f>
        <v>0</v>
      </c>
      <c r="E76" s="9"/>
      <c r="F76" s="8">
        <f>SUM(E72:E75)</f>
        <v>0</v>
      </c>
    </row>
    <row r="77" spans="2:6" ht="15" thickBot="1">
      <c r="B77" s="80" t="s">
        <v>286</v>
      </c>
      <c r="C77" s="9"/>
      <c r="D77" s="8"/>
      <c r="E77" s="9"/>
      <c r="F77" s="8"/>
    </row>
    <row r="78" spans="2:6" ht="16.5" thickBot="1">
      <c r="B78" s="127" t="s">
        <v>27</v>
      </c>
      <c r="C78" s="74"/>
      <c r="D78" s="182">
        <f>SUM(D65:D77)</f>
        <v>33429974.719999999</v>
      </c>
      <c r="E78" s="182"/>
      <c r="F78" s="182">
        <f>SUM(F65:F77)</f>
        <v>8712171.7200000007</v>
      </c>
    </row>
    <row r="79" spans="2:6" ht="16.5" thickBot="1">
      <c r="B79" s="127" t="s">
        <v>79</v>
      </c>
      <c r="C79" s="81"/>
      <c r="D79" s="20">
        <f>D57+D78</f>
        <v>69674643.519999996</v>
      </c>
      <c r="E79" s="82"/>
      <c r="F79" s="20">
        <f>F57+F78</f>
        <v>91194517.519999996</v>
      </c>
    </row>
  </sheetData>
  <mergeCells count="2">
    <mergeCell ref="C24:D24"/>
    <mergeCell ref="E24:F24"/>
  </mergeCells>
  <printOptions horizontalCentered="1"/>
  <pageMargins left="0.39370078740157483" right="0.27559055118110237"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dimension ref="B3:H122"/>
  <sheetViews>
    <sheetView topLeftCell="A13" workbookViewId="0">
      <selection activeCell="G113" sqref="G113"/>
    </sheetView>
  </sheetViews>
  <sheetFormatPr defaultRowHeight="14.25"/>
  <cols>
    <col min="1" max="1" width="2.85546875" style="2" customWidth="1"/>
    <col min="2" max="2" width="55.5703125" style="2" customWidth="1"/>
    <col min="3" max="6" width="15.85546875" style="2" bestFit="1" customWidth="1"/>
    <col min="7" max="7" width="14" style="2" customWidth="1"/>
    <col min="8" max="8" width="13.42578125" style="2" customWidth="1"/>
    <col min="9" max="16384" width="9.140625" style="2"/>
  </cols>
  <sheetData>
    <row r="3" spans="2:8" ht="15" thickBot="1">
      <c r="B3" s="122"/>
      <c r="C3" s="122"/>
      <c r="D3" s="120" t="s">
        <v>192</v>
      </c>
    </row>
    <row r="4" spans="2:8" ht="15" thickBot="1">
      <c r="B4" s="229" t="s">
        <v>111</v>
      </c>
      <c r="C4" s="219" t="s">
        <v>417</v>
      </c>
      <c r="D4" s="212" t="s">
        <v>334</v>
      </c>
      <c r="E4" s="44"/>
      <c r="F4" s="44"/>
      <c r="G4" s="4"/>
      <c r="H4" s="4"/>
    </row>
    <row r="5" spans="2:8">
      <c r="B5" s="45" t="s">
        <v>271</v>
      </c>
      <c r="C5" s="46"/>
      <c r="D5" s="47"/>
      <c r="E5" s="24"/>
      <c r="F5" s="24"/>
      <c r="G5" s="4"/>
      <c r="H5" s="4"/>
    </row>
    <row r="6" spans="2:8">
      <c r="B6" s="48" t="s">
        <v>185</v>
      </c>
      <c r="C6" s="49">
        <v>0</v>
      </c>
      <c r="D6" s="50">
        <v>0</v>
      </c>
      <c r="E6" s="24"/>
      <c r="F6" s="24"/>
      <c r="G6" s="4"/>
      <c r="H6" s="4"/>
    </row>
    <row r="7" spans="2:8">
      <c r="B7" s="51" t="s">
        <v>186</v>
      </c>
      <c r="C7" s="49">
        <v>0</v>
      </c>
      <c r="D7" s="50">
        <v>0</v>
      </c>
      <c r="E7" s="4"/>
      <c r="F7" s="4"/>
      <c r="G7" s="4"/>
      <c r="H7" s="4"/>
    </row>
    <row r="8" spans="2:8">
      <c r="B8" s="51" t="s">
        <v>187</v>
      </c>
      <c r="C8" s="49">
        <v>0</v>
      </c>
      <c r="D8" s="50">
        <v>0</v>
      </c>
      <c r="E8" s="4"/>
      <c r="F8" s="4"/>
      <c r="G8" s="4"/>
      <c r="H8" s="4"/>
    </row>
    <row r="9" spans="2:8">
      <c r="B9" s="52" t="s">
        <v>272</v>
      </c>
      <c r="C9" s="49"/>
      <c r="D9" s="50"/>
      <c r="E9" s="4"/>
      <c r="F9" s="4"/>
      <c r="G9" s="4"/>
      <c r="H9" s="4"/>
    </row>
    <row r="10" spans="2:8">
      <c r="B10" s="51" t="s">
        <v>188</v>
      </c>
      <c r="C10" s="49">
        <v>0</v>
      </c>
      <c r="D10" s="50">
        <v>0</v>
      </c>
      <c r="E10" s="4"/>
      <c r="F10" s="4"/>
      <c r="G10" s="4"/>
      <c r="H10" s="4"/>
    </row>
    <row r="11" spans="2:8">
      <c r="B11" s="51" t="s">
        <v>189</v>
      </c>
      <c r="C11" s="49">
        <v>0</v>
      </c>
      <c r="D11" s="50">
        <v>0</v>
      </c>
      <c r="E11" s="4"/>
      <c r="F11" s="4"/>
      <c r="G11" s="4"/>
      <c r="H11" s="4"/>
    </row>
    <row r="12" spans="2:8">
      <c r="B12" s="51" t="s">
        <v>190</v>
      </c>
      <c r="C12" s="49">
        <v>0</v>
      </c>
      <c r="D12" s="50">
        <v>0</v>
      </c>
      <c r="E12" s="4"/>
      <c r="F12" s="4"/>
      <c r="G12" s="4"/>
      <c r="H12" s="4"/>
    </row>
    <row r="13" spans="2:8">
      <c r="B13" s="51" t="s">
        <v>191</v>
      </c>
      <c r="C13" s="49">
        <v>0</v>
      </c>
      <c r="D13" s="50">
        <v>0</v>
      </c>
      <c r="E13" s="4"/>
      <c r="F13" s="4"/>
      <c r="G13" s="4"/>
      <c r="H13" s="4"/>
    </row>
    <row r="14" spans="2:8" ht="15" thickBot="1">
      <c r="B14" s="53" t="s">
        <v>353</v>
      </c>
      <c r="C14" s="54"/>
      <c r="D14" s="55"/>
      <c r="E14" s="4"/>
      <c r="F14" s="4"/>
      <c r="G14" s="4"/>
      <c r="H14" s="4"/>
    </row>
    <row r="15" spans="2:8" ht="16.5" thickBot="1">
      <c r="B15" s="119" t="s">
        <v>8</v>
      </c>
      <c r="C15" s="54">
        <f>SUM(C6:C14)</f>
        <v>0</v>
      </c>
      <c r="D15" s="54">
        <f>SUM(D6:D14)</f>
        <v>0</v>
      </c>
      <c r="E15" s="4"/>
      <c r="F15" s="4"/>
      <c r="G15" s="4"/>
      <c r="H15" s="4"/>
    </row>
    <row r="16" spans="2:8">
      <c r="B16" s="4"/>
      <c r="C16" s="4"/>
      <c r="D16" s="4"/>
      <c r="E16" s="4"/>
      <c r="F16" s="4"/>
      <c r="G16" s="4"/>
      <c r="H16" s="4"/>
    </row>
    <row r="17" spans="2:8">
      <c r="B17" s="4"/>
      <c r="C17" s="4"/>
      <c r="D17" s="4"/>
      <c r="E17" s="4"/>
      <c r="F17" s="4"/>
      <c r="G17" s="4"/>
      <c r="H17" s="4"/>
    </row>
    <row r="18" spans="2:8" ht="15" thickBot="1">
      <c r="B18" s="123"/>
      <c r="C18" s="123"/>
      <c r="D18" s="120" t="s">
        <v>192</v>
      </c>
      <c r="E18" s="4"/>
      <c r="F18" s="4"/>
      <c r="G18" s="4"/>
      <c r="H18" s="4"/>
    </row>
    <row r="19" spans="2:8" ht="28.5" customHeight="1" thickBot="1">
      <c r="B19" s="228" t="s">
        <v>194</v>
      </c>
      <c r="C19" s="219" t="s">
        <v>417</v>
      </c>
      <c r="D19" s="212" t="s">
        <v>334</v>
      </c>
      <c r="E19" s="4"/>
      <c r="F19" s="4"/>
      <c r="G19" s="4"/>
      <c r="H19" s="4"/>
    </row>
    <row r="20" spans="2:8">
      <c r="B20" s="35" t="s">
        <v>112</v>
      </c>
      <c r="C20" s="56">
        <v>0</v>
      </c>
      <c r="D20" s="56">
        <v>0</v>
      </c>
      <c r="E20" s="4"/>
      <c r="F20" s="4"/>
      <c r="G20" s="4"/>
      <c r="H20" s="4"/>
    </row>
    <row r="21" spans="2:8">
      <c r="B21" s="7" t="s">
        <v>113</v>
      </c>
      <c r="C21" s="50">
        <v>0</v>
      </c>
      <c r="D21" s="50">
        <v>0</v>
      </c>
      <c r="E21" s="4"/>
      <c r="F21" s="4"/>
      <c r="G21" s="4"/>
      <c r="H21" s="4"/>
    </row>
    <row r="22" spans="2:8">
      <c r="B22" s="7" t="s">
        <v>114</v>
      </c>
      <c r="C22" s="50">
        <v>0</v>
      </c>
      <c r="D22" s="50">
        <v>0</v>
      </c>
      <c r="E22" s="4"/>
      <c r="F22" s="4"/>
      <c r="G22" s="4"/>
      <c r="H22" s="4"/>
    </row>
    <row r="23" spans="2:8">
      <c r="B23" s="7" t="s">
        <v>115</v>
      </c>
      <c r="C23" s="50">
        <v>0</v>
      </c>
      <c r="D23" s="50">
        <v>0</v>
      </c>
      <c r="E23" s="4"/>
      <c r="F23" s="4"/>
      <c r="G23" s="4"/>
      <c r="H23" s="4"/>
    </row>
    <row r="24" spans="2:8">
      <c r="B24" s="7" t="s">
        <v>116</v>
      </c>
      <c r="C24" s="50">
        <v>0</v>
      </c>
      <c r="D24" s="50">
        <v>0</v>
      </c>
    </row>
    <row r="25" spans="2:8" ht="15" thickBot="1">
      <c r="B25" s="40" t="s">
        <v>354</v>
      </c>
      <c r="C25" s="55">
        <v>0</v>
      </c>
      <c r="D25" s="55">
        <v>0</v>
      </c>
    </row>
    <row r="26" spans="2:8" ht="16.5" thickBot="1">
      <c r="B26" s="126" t="s">
        <v>8</v>
      </c>
      <c r="C26" s="57">
        <f>SUM(C20:C25)</f>
        <v>0</v>
      </c>
      <c r="D26" s="57">
        <f>SUM(D20:D25)</f>
        <v>0</v>
      </c>
    </row>
    <row r="29" spans="2:8" ht="15" thickBot="1">
      <c r="B29" s="122"/>
      <c r="C29" s="122"/>
      <c r="D29" s="120" t="s">
        <v>192</v>
      </c>
    </row>
    <row r="30" spans="2:8" ht="15" thickBot="1">
      <c r="B30" s="227" t="s">
        <v>193</v>
      </c>
      <c r="C30" s="219" t="s">
        <v>417</v>
      </c>
      <c r="D30" s="212" t="s">
        <v>334</v>
      </c>
    </row>
    <row r="31" spans="2:8">
      <c r="B31" s="35" t="s">
        <v>117</v>
      </c>
      <c r="C31" s="56">
        <v>0</v>
      </c>
      <c r="D31" s="56">
        <v>0</v>
      </c>
      <c r="H31" s="293"/>
    </row>
    <row r="32" spans="2:8">
      <c r="B32" s="7" t="s">
        <v>118</v>
      </c>
      <c r="C32" s="50">
        <v>0</v>
      </c>
      <c r="D32" s="50">
        <v>0</v>
      </c>
    </row>
    <row r="33" spans="2:6">
      <c r="B33" s="7" t="s">
        <v>119</v>
      </c>
      <c r="C33" s="50">
        <v>0</v>
      </c>
      <c r="D33" s="50">
        <v>0</v>
      </c>
    </row>
    <row r="34" spans="2:6">
      <c r="B34" s="7" t="s">
        <v>120</v>
      </c>
      <c r="C34" s="50">
        <v>0</v>
      </c>
      <c r="D34" s="50">
        <v>0</v>
      </c>
    </row>
    <row r="35" spans="2:6" ht="15" thickBot="1">
      <c r="B35" s="40" t="s">
        <v>355</v>
      </c>
      <c r="C35" s="55">
        <v>0</v>
      </c>
      <c r="D35" s="55">
        <v>0</v>
      </c>
    </row>
    <row r="36" spans="2:6" ht="16.5" thickBot="1">
      <c r="B36" s="119" t="s">
        <v>8</v>
      </c>
      <c r="C36" s="54">
        <f>SUM(C31:C35)</f>
        <v>0</v>
      </c>
      <c r="D36" s="54">
        <f>SUM(D31:D35)</f>
        <v>0</v>
      </c>
    </row>
    <row r="39" spans="2:6" ht="15" thickBot="1">
      <c r="B39" s="122"/>
      <c r="C39" s="122"/>
      <c r="D39" s="122"/>
      <c r="E39" s="122"/>
      <c r="F39" s="120" t="s">
        <v>192</v>
      </c>
    </row>
    <row r="40" spans="2:6" ht="15" thickBot="1">
      <c r="B40" s="407" t="s">
        <v>296</v>
      </c>
      <c r="C40" s="404" t="s">
        <v>195</v>
      </c>
      <c r="D40" s="405"/>
      <c r="E40" s="404" t="s">
        <v>196</v>
      </c>
      <c r="F40" s="405"/>
    </row>
    <row r="41" spans="2:6" ht="15" thickBot="1">
      <c r="B41" s="408"/>
      <c r="C41" s="216" t="s">
        <v>417</v>
      </c>
      <c r="D41" s="328" t="s">
        <v>334</v>
      </c>
      <c r="E41" s="216" t="s">
        <v>417</v>
      </c>
      <c r="F41" s="328" t="s">
        <v>334</v>
      </c>
    </row>
    <row r="42" spans="2:6">
      <c r="B42" s="65" t="s">
        <v>273</v>
      </c>
      <c r="C42" s="330"/>
      <c r="D42" s="327"/>
      <c r="E42" s="330"/>
      <c r="F42" s="327"/>
    </row>
    <row r="43" spans="2:6">
      <c r="B43" s="7" t="s">
        <v>197</v>
      </c>
      <c r="C43" s="329">
        <v>0</v>
      </c>
      <c r="D43" s="50">
        <v>0</v>
      </c>
      <c r="E43" s="329">
        <v>0</v>
      </c>
      <c r="F43" s="50">
        <v>0</v>
      </c>
    </row>
    <row r="44" spans="2:6">
      <c r="B44" s="7" t="s">
        <v>198</v>
      </c>
      <c r="C44" s="329">
        <v>0</v>
      </c>
      <c r="D44" s="50">
        <v>0</v>
      </c>
      <c r="E44" s="329">
        <v>0</v>
      </c>
      <c r="F44" s="50">
        <v>0</v>
      </c>
    </row>
    <row r="45" spans="2:6">
      <c r="B45" s="15" t="s">
        <v>274</v>
      </c>
      <c r="C45" s="329"/>
      <c r="D45" s="50"/>
      <c r="E45" s="329"/>
      <c r="F45" s="50"/>
    </row>
    <row r="46" spans="2:6">
      <c r="B46" s="7" t="s">
        <v>199</v>
      </c>
      <c r="C46" s="329">
        <v>0</v>
      </c>
      <c r="D46" s="50">
        <v>0</v>
      </c>
      <c r="E46" s="329">
        <v>0</v>
      </c>
      <c r="F46" s="50">
        <v>0</v>
      </c>
    </row>
    <row r="47" spans="2:6">
      <c r="B47" s="7" t="s">
        <v>200</v>
      </c>
      <c r="C47" s="329">
        <v>0</v>
      </c>
      <c r="D47" s="50">
        <v>0</v>
      </c>
      <c r="E47" s="329">
        <v>0</v>
      </c>
      <c r="F47" s="50">
        <v>0</v>
      </c>
    </row>
    <row r="48" spans="2:6">
      <c r="B48" s="15" t="s">
        <v>275</v>
      </c>
      <c r="C48" s="329">
        <v>0</v>
      </c>
      <c r="D48" s="50">
        <v>0</v>
      </c>
      <c r="E48" s="329">
        <v>0</v>
      </c>
      <c r="F48" s="50">
        <v>0</v>
      </c>
    </row>
    <row r="49" spans="2:6" ht="15" thickBot="1">
      <c r="B49" s="332" t="s">
        <v>356</v>
      </c>
      <c r="C49" s="331">
        <v>0</v>
      </c>
      <c r="D49" s="55">
        <v>0</v>
      </c>
      <c r="E49" s="331">
        <v>0</v>
      </c>
      <c r="F49" s="55">
        <v>0</v>
      </c>
    </row>
    <row r="50" spans="2:6" ht="16.5" thickBot="1">
      <c r="B50" s="121" t="s">
        <v>8</v>
      </c>
      <c r="C50" s="58">
        <f>SUM(C43:C49)</f>
        <v>0</v>
      </c>
      <c r="D50" s="59">
        <f>SUM(D43:D49)</f>
        <v>0</v>
      </c>
      <c r="E50" s="331">
        <f>SUM(E43:E49)</f>
        <v>0</v>
      </c>
      <c r="F50" s="64">
        <f>SUM(F43:F49)</f>
        <v>0</v>
      </c>
    </row>
    <row r="51" spans="2:6" ht="15" thickBot="1">
      <c r="B51" s="128" t="s">
        <v>121</v>
      </c>
      <c r="C51" s="60">
        <v>0</v>
      </c>
      <c r="D51" s="61">
        <v>0</v>
      </c>
      <c r="E51" s="62"/>
      <c r="F51" s="63"/>
    </row>
    <row r="52" spans="2:6">
      <c r="B52" s="406"/>
      <c r="C52" s="406"/>
      <c r="D52" s="406"/>
      <c r="E52" s="24"/>
      <c r="F52" s="24"/>
    </row>
    <row r="53" spans="2:6">
      <c r="B53" s="207"/>
      <c r="C53" s="207"/>
      <c r="D53" s="207"/>
      <c r="E53" s="200"/>
      <c r="F53" s="200"/>
    </row>
    <row r="54" spans="2:6" ht="15" thickBot="1">
      <c r="B54" s="122"/>
      <c r="C54" s="122"/>
      <c r="D54" s="120" t="s">
        <v>192</v>
      </c>
    </row>
    <row r="55" spans="2:6" ht="15" thickBot="1">
      <c r="B55" s="227" t="s">
        <v>122</v>
      </c>
      <c r="C55" s="219" t="s">
        <v>417</v>
      </c>
      <c r="D55" s="212" t="s">
        <v>334</v>
      </c>
    </row>
    <row r="56" spans="2:6">
      <c r="B56" s="35" t="s">
        <v>123</v>
      </c>
      <c r="C56" s="56">
        <v>0</v>
      </c>
      <c r="D56" s="56">
        <v>0</v>
      </c>
    </row>
    <row r="57" spans="2:6">
      <c r="B57" s="7" t="s">
        <v>124</v>
      </c>
      <c r="C57" s="50">
        <v>0</v>
      </c>
      <c r="D57" s="50">
        <v>0</v>
      </c>
    </row>
    <row r="58" spans="2:6" ht="15" thickBot="1">
      <c r="B58" s="40" t="s">
        <v>390</v>
      </c>
      <c r="C58" s="55">
        <v>0</v>
      </c>
      <c r="D58" s="55">
        <v>0</v>
      </c>
    </row>
    <row r="59" spans="2:6" ht="16.5" thickBot="1">
      <c r="B59" s="121" t="s">
        <v>8</v>
      </c>
      <c r="C59" s="57">
        <f>SUM(C56:C58)</f>
        <v>0</v>
      </c>
      <c r="D59" s="64">
        <f>SUM(D56:D58)</f>
        <v>0</v>
      </c>
    </row>
    <row r="70" spans="2:4" ht="15" thickBot="1">
      <c r="B70" s="122"/>
      <c r="C70" s="122"/>
      <c r="D70" s="120" t="s">
        <v>192</v>
      </c>
    </row>
    <row r="71" spans="2:4" ht="16.5" thickBot="1">
      <c r="B71" s="129" t="s">
        <v>125</v>
      </c>
      <c r="C71" s="219" t="s">
        <v>417</v>
      </c>
      <c r="D71" s="212" t="s">
        <v>334</v>
      </c>
    </row>
    <row r="72" spans="2:4">
      <c r="B72" s="70" t="s">
        <v>276</v>
      </c>
      <c r="C72" s="46"/>
      <c r="D72" s="47"/>
    </row>
    <row r="73" spans="2:4">
      <c r="B73" s="51" t="s">
        <v>248</v>
      </c>
      <c r="C73" s="49"/>
      <c r="D73" s="50">
        <v>0</v>
      </c>
    </row>
    <row r="74" spans="2:4">
      <c r="B74" s="51" t="s">
        <v>249</v>
      </c>
      <c r="C74" s="322">
        <f>'Annex-B'!C10</f>
        <v>577688</v>
      </c>
      <c r="D74" s="50">
        <v>550982</v>
      </c>
    </row>
    <row r="75" spans="2:4">
      <c r="B75" s="51" t="s">
        <v>391</v>
      </c>
      <c r="C75" s="322">
        <f>'Annex-B'!D10</f>
        <v>5574684</v>
      </c>
      <c r="D75" s="50">
        <v>6277026</v>
      </c>
    </row>
    <row r="76" spans="2:4">
      <c r="B76" s="51" t="s">
        <v>201</v>
      </c>
      <c r="C76" s="49">
        <v>0</v>
      </c>
      <c r="D76" s="50">
        <v>0</v>
      </c>
    </row>
    <row r="77" spans="2:4">
      <c r="B77" s="51" t="s">
        <v>202</v>
      </c>
      <c r="C77" s="49">
        <v>0</v>
      </c>
      <c r="D77" s="50">
        <v>0</v>
      </c>
    </row>
    <row r="78" spans="2:4">
      <c r="B78" s="51" t="s">
        <v>203</v>
      </c>
      <c r="C78" s="49">
        <v>0</v>
      </c>
      <c r="D78" s="50">
        <v>0</v>
      </c>
    </row>
    <row r="79" spans="2:4">
      <c r="B79" s="52" t="s">
        <v>277</v>
      </c>
      <c r="C79" s="49"/>
      <c r="D79" s="50"/>
    </row>
    <row r="80" spans="2:4">
      <c r="B80" s="51" t="s">
        <v>248</v>
      </c>
      <c r="C80" s="49">
        <v>0</v>
      </c>
      <c r="D80" s="50">
        <v>0</v>
      </c>
    </row>
    <row r="81" spans="2:4">
      <c r="B81" s="51" t="s">
        <v>249</v>
      </c>
      <c r="C81" s="322">
        <f>'Annex-B'!C8</f>
        <v>1078</v>
      </c>
      <c r="D81" s="50">
        <v>1053</v>
      </c>
    </row>
    <row r="82" spans="2:4">
      <c r="B82" s="51" t="s">
        <v>391</v>
      </c>
      <c r="C82" s="322">
        <f>'Annex-B'!D8</f>
        <v>405</v>
      </c>
      <c r="D82" s="50">
        <v>499</v>
      </c>
    </row>
    <row r="83" spans="2:4">
      <c r="B83" s="51" t="s">
        <v>201</v>
      </c>
      <c r="C83" s="49">
        <v>0</v>
      </c>
      <c r="D83" s="50">
        <v>0</v>
      </c>
    </row>
    <row r="84" spans="2:4">
      <c r="B84" s="51" t="s">
        <v>204</v>
      </c>
      <c r="C84" s="49">
        <v>0</v>
      </c>
      <c r="D84" s="50">
        <v>0</v>
      </c>
    </row>
    <row r="85" spans="2:4">
      <c r="B85" s="51" t="s">
        <v>513</v>
      </c>
      <c r="C85" s="49">
        <f>'Annex- C'!P36</f>
        <v>164651</v>
      </c>
      <c r="D85" s="50">
        <v>0</v>
      </c>
    </row>
    <row r="86" spans="2:4">
      <c r="B86" s="52" t="s">
        <v>278</v>
      </c>
      <c r="C86" s="49"/>
      <c r="D86" s="50"/>
    </row>
    <row r="87" spans="2:4">
      <c r="B87" s="51" t="s">
        <v>205</v>
      </c>
      <c r="C87" s="49">
        <v>0</v>
      </c>
      <c r="D87" s="50">
        <v>0</v>
      </c>
    </row>
    <row r="88" spans="2:4">
      <c r="B88" s="51" t="s">
        <v>206</v>
      </c>
      <c r="C88" s="49">
        <v>0</v>
      </c>
      <c r="D88" s="50">
        <v>0</v>
      </c>
    </row>
    <row r="89" spans="2:4" ht="15" thickBot="1">
      <c r="B89" s="80" t="s">
        <v>514</v>
      </c>
      <c r="C89" s="54"/>
      <c r="D89" s="55">
        <v>0</v>
      </c>
    </row>
    <row r="90" spans="2:4" ht="16.5" thickBot="1">
      <c r="B90" s="119" t="s">
        <v>8</v>
      </c>
      <c r="C90" s="315">
        <f>SUM(C73:C89)</f>
        <v>6318506</v>
      </c>
      <c r="D90" s="234">
        <f>SUM(D73:D89)</f>
        <v>6829560</v>
      </c>
    </row>
    <row r="91" spans="2:4">
      <c r="B91" s="4"/>
      <c r="C91" s="4"/>
      <c r="D91" s="4"/>
    </row>
    <row r="92" spans="2:4" ht="15" thickBot="1">
      <c r="B92" s="123"/>
      <c r="C92" s="123"/>
      <c r="D92" s="120" t="s">
        <v>192</v>
      </c>
    </row>
    <row r="93" spans="2:4" ht="16.5" thickBot="1">
      <c r="B93" s="118" t="s">
        <v>126</v>
      </c>
      <c r="C93" s="219" t="s">
        <v>417</v>
      </c>
      <c r="D93" s="212" t="s">
        <v>334</v>
      </c>
    </row>
    <row r="94" spans="2:4">
      <c r="B94" s="65" t="s">
        <v>392</v>
      </c>
      <c r="C94" s="66"/>
      <c r="D94" s="66"/>
    </row>
    <row r="95" spans="2:4">
      <c r="B95" s="7" t="s">
        <v>395</v>
      </c>
      <c r="C95" s="8">
        <v>0</v>
      </c>
      <c r="D95" s="8">
        <v>0</v>
      </c>
    </row>
    <row r="96" spans="2:4">
      <c r="B96" s="67" t="s">
        <v>393</v>
      </c>
      <c r="C96" s="8">
        <v>0</v>
      </c>
      <c r="D96" s="8">
        <v>0</v>
      </c>
    </row>
    <row r="97" spans="2:6">
      <c r="B97" s="7" t="s">
        <v>394</v>
      </c>
      <c r="C97" s="8">
        <v>0</v>
      </c>
      <c r="D97" s="8">
        <v>0</v>
      </c>
    </row>
    <row r="98" spans="2:6">
      <c r="B98" s="7" t="s">
        <v>207</v>
      </c>
      <c r="C98" s="8">
        <v>0</v>
      </c>
      <c r="D98" s="8">
        <v>0</v>
      </c>
    </row>
    <row r="99" spans="2:6" ht="15" thickBot="1">
      <c r="B99" s="40" t="s">
        <v>208</v>
      </c>
      <c r="C99" s="19">
        <v>0</v>
      </c>
      <c r="D99" s="19">
        <v>0</v>
      </c>
    </row>
    <row r="100" spans="2:6" ht="16.5" thickBot="1">
      <c r="B100" s="121" t="s">
        <v>8</v>
      </c>
      <c r="C100" s="68">
        <f>SUM(C95:C99)</f>
        <v>0</v>
      </c>
      <c r="D100" s="68">
        <f>SUM(D95:D99)</f>
        <v>0</v>
      </c>
      <c r="F100" s="69"/>
    </row>
    <row r="102" spans="2:6" ht="15" thickBot="1">
      <c r="B102" s="122"/>
      <c r="C102" s="122"/>
      <c r="D102" s="120" t="s">
        <v>192</v>
      </c>
    </row>
    <row r="103" spans="2:6" ht="26.25" thickBot="1">
      <c r="B103" s="226" t="s">
        <v>396</v>
      </c>
      <c r="C103" s="219" t="s">
        <v>417</v>
      </c>
      <c r="D103" s="212" t="s">
        <v>334</v>
      </c>
    </row>
    <row r="104" spans="2:6">
      <c r="B104" s="70" t="s">
        <v>279</v>
      </c>
      <c r="C104" s="35"/>
      <c r="D104" s="66"/>
    </row>
    <row r="105" spans="2:6">
      <c r="B105" s="51" t="s">
        <v>209</v>
      </c>
      <c r="C105" s="9">
        <v>0</v>
      </c>
      <c r="D105" s="8">
        <v>0</v>
      </c>
    </row>
    <row r="106" spans="2:6" ht="15" thickBot="1">
      <c r="B106" s="51" t="s">
        <v>210</v>
      </c>
      <c r="C106" s="17">
        <v>0</v>
      </c>
      <c r="D106" s="19">
        <v>0</v>
      </c>
    </row>
    <row r="107" spans="2:6">
      <c r="B107" s="51"/>
      <c r="C107" s="9">
        <f>SUM(C105:C106)</f>
        <v>0</v>
      </c>
      <c r="D107" s="8">
        <f>SUM(D105:D106)</f>
        <v>0</v>
      </c>
    </row>
    <row r="108" spans="2:6">
      <c r="B108" s="52" t="s">
        <v>280</v>
      </c>
      <c r="C108" s="9"/>
      <c r="D108" s="8"/>
    </row>
    <row r="109" spans="2:6">
      <c r="B109" s="51" t="s">
        <v>211</v>
      </c>
      <c r="C109" s="9">
        <v>0</v>
      </c>
      <c r="D109" s="8">
        <v>0</v>
      </c>
    </row>
    <row r="110" spans="2:6" ht="15" thickBot="1">
      <c r="B110" s="53" t="s">
        <v>212</v>
      </c>
      <c r="C110" s="17">
        <v>0</v>
      </c>
      <c r="D110" s="19">
        <v>0</v>
      </c>
    </row>
    <row r="111" spans="2:6" ht="16.5" thickBot="1">
      <c r="B111" s="126" t="s">
        <v>127</v>
      </c>
      <c r="C111" s="71">
        <f>C107-SUM(C109:C110)</f>
        <v>0</v>
      </c>
      <c r="D111" s="72">
        <f>D107-SUM(D109:D110)</f>
        <v>0</v>
      </c>
    </row>
    <row r="113" spans="2:4" ht="15" thickBot="1">
      <c r="B113" s="122"/>
      <c r="C113" s="122"/>
      <c r="D113" s="120" t="s">
        <v>192</v>
      </c>
    </row>
    <row r="114" spans="2:4" ht="16.5" thickBot="1">
      <c r="B114" s="118" t="s">
        <v>128</v>
      </c>
      <c r="C114" s="219" t="s">
        <v>417</v>
      </c>
      <c r="D114" s="212" t="s">
        <v>334</v>
      </c>
    </row>
    <row r="115" spans="2:4">
      <c r="B115" s="35" t="s">
        <v>213</v>
      </c>
      <c r="C115" s="5">
        <v>0</v>
      </c>
      <c r="D115" s="5">
        <v>0</v>
      </c>
    </row>
    <row r="116" spans="2:4">
      <c r="B116" s="7" t="s">
        <v>214</v>
      </c>
      <c r="C116" s="8">
        <v>0</v>
      </c>
      <c r="D116" s="8">
        <v>0</v>
      </c>
    </row>
    <row r="117" spans="2:4">
      <c r="B117" s="7" t="s">
        <v>215</v>
      </c>
      <c r="C117" s="8">
        <v>0</v>
      </c>
      <c r="D117" s="8">
        <v>0</v>
      </c>
    </row>
    <row r="118" spans="2:4">
      <c r="B118" s="7" t="s">
        <v>358</v>
      </c>
      <c r="C118" s="8">
        <v>0</v>
      </c>
      <c r="D118" s="8">
        <v>0</v>
      </c>
    </row>
    <row r="119" spans="2:4">
      <c r="B119" s="7" t="s">
        <v>216</v>
      </c>
      <c r="C119" s="8">
        <v>0</v>
      </c>
      <c r="D119" s="8">
        <v>0</v>
      </c>
    </row>
    <row r="120" spans="2:4">
      <c r="B120" s="220" t="s">
        <v>217</v>
      </c>
      <c r="C120" s="8">
        <v>0</v>
      </c>
      <c r="D120" s="8">
        <v>0</v>
      </c>
    </row>
    <row r="121" spans="2:4" ht="15" thickBot="1">
      <c r="B121" s="40" t="s">
        <v>357</v>
      </c>
      <c r="C121" s="19">
        <v>0</v>
      </c>
      <c r="D121" s="19">
        <v>0</v>
      </c>
    </row>
    <row r="122" spans="2:4" ht="16.5" thickBot="1">
      <c r="B122" s="127" t="s">
        <v>8</v>
      </c>
      <c r="C122" s="73">
        <f>SUM(C115:C121)</f>
        <v>0</v>
      </c>
      <c r="D122" s="74">
        <f>SUM(D115:D121)</f>
        <v>0</v>
      </c>
    </row>
  </sheetData>
  <mergeCells count="4">
    <mergeCell ref="C40:D40"/>
    <mergeCell ref="E40:F40"/>
    <mergeCell ref="B52:D52"/>
    <mergeCell ref="B40:B41"/>
  </mergeCells>
  <printOptions horizontalCentered="1"/>
  <pageMargins left="0.51181102362204722" right="0.27559055118110237"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Report</vt:lpstr>
      <vt:lpstr>Anne to Report</vt:lpstr>
      <vt:lpstr>BALANCE SHEET</vt:lpstr>
      <vt:lpstr>INCOME&amp;EXPENDITURE ACCOUNT</vt:lpstr>
      <vt:lpstr>SCHEDULES 1,2,3,4</vt:lpstr>
      <vt:lpstr>schedule 5,6,7</vt:lpstr>
      <vt:lpstr>Sch-8</vt:lpstr>
      <vt:lpstr>SCHEDULE 9 .10,11,</vt:lpstr>
      <vt:lpstr>SCHEDULE 12 TO 20</vt:lpstr>
      <vt:lpstr>SCHEDULE 21,22,23</vt:lpstr>
      <vt:lpstr>SCHEDULE 24,25</vt:lpstr>
      <vt:lpstr>RECEIPTS AND PAYMENTS</vt:lpstr>
      <vt:lpstr>Annex-A</vt:lpstr>
      <vt:lpstr>Annex-B</vt:lpstr>
      <vt:lpstr>Annex- C</vt:lpstr>
      <vt:lpstr>Annex-D_BRS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dc:creator>
  <cp:lastModifiedBy>forest</cp:lastModifiedBy>
  <cp:lastPrinted>2015-11-16T07:08:34Z</cp:lastPrinted>
  <dcterms:created xsi:type="dcterms:W3CDTF">2015-07-03T05:24:55Z</dcterms:created>
  <dcterms:modified xsi:type="dcterms:W3CDTF">2015-11-16T07:09:27Z</dcterms:modified>
</cp:coreProperties>
</file>