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tabRatio="877" activeTab="15"/>
  </bookViews>
  <sheets>
    <sheet name="Report" sheetId="10" r:id="rId1"/>
    <sheet name="Anne-Report" sheetId="11" r:id="rId2"/>
    <sheet name="BALANCE SHEET" sheetId="1" r:id="rId3"/>
    <sheet name="INCOME &amp; EXP ACCT" sheetId="2" r:id="rId4"/>
    <sheet name="SCH 1,2,3,4" sheetId="3" r:id="rId5"/>
    <sheet name="sch 5,6,7" sheetId="4" r:id="rId6"/>
    <sheet name="Sch-8" sheetId="16" r:id="rId7"/>
    <sheet name="SCH 9 .10,11," sheetId="5" r:id="rId8"/>
    <sheet name="SCH 12 TO 20" sheetId="6" r:id="rId9"/>
    <sheet name="SCH 21,22,23" sheetId="7" r:id="rId10"/>
    <sheet name="SCH 24,25" sheetId="8" r:id="rId11"/>
    <sheet name="RECPT &amp; PMT" sheetId="9" r:id="rId12"/>
    <sheet name="Annex-A" sheetId="14" r:id="rId13"/>
    <sheet name="Annex-B" sheetId="13" r:id="rId14"/>
    <sheet name="ANNEX-C" sheetId="17" r:id="rId15"/>
    <sheet name="ANNX-D (BRS)-2" sheetId="25" r:id="rId16"/>
  </sheets>
  <calcPr calcId="125725"/>
</workbook>
</file>

<file path=xl/calcChain.xml><?xml version="1.0" encoding="utf-8"?>
<calcChain xmlns="http://schemas.openxmlformats.org/spreadsheetml/2006/main">
  <c r="C16" i="9"/>
  <c r="D15" i="25" l="1"/>
  <c r="D9"/>
  <c r="C7" i="3"/>
  <c r="C6"/>
  <c r="D51" i="5"/>
  <c r="D55"/>
  <c r="D18" i="14"/>
  <c r="A6" i="17"/>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D15" i="13" l="1"/>
  <c r="D14"/>
  <c r="C14"/>
  <c r="C13" i="9" l="1"/>
  <c r="C12"/>
  <c r="C11"/>
  <c r="C10"/>
  <c r="F30"/>
  <c r="E25" i="2"/>
  <c r="N35" i="17" l="1"/>
  <c r="M35"/>
  <c r="G35"/>
  <c r="F35"/>
  <c r="C35"/>
  <c r="S34"/>
  <c r="Q34"/>
  <c r="P34"/>
  <c r="O34"/>
  <c r="T34" s="1"/>
  <c r="H34"/>
  <c r="I34" s="1"/>
  <c r="E34"/>
  <c r="S33"/>
  <c r="P33"/>
  <c r="O33"/>
  <c r="T33" s="1"/>
  <c r="K33"/>
  <c r="J33"/>
  <c r="H33"/>
  <c r="I33" s="1"/>
  <c r="E33"/>
  <c r="S32"/>
  <c r="Q32"/>
  <c r="P32"/>
  <c r="O32"/>
  <c r="T32" s="1"/>
  <c r="H32"/>
  <c r="I32" s="1"/>
  <c r="E32"/>
  <c r="S31"/>
  <c r="Q31"/>
  <c r="P31"/>
  <c r="O31"/>
  <c r="T31" s="1"/>
  <c r="H31"/>
  <c r="I31" s="1"/>
  <c r="E31"/>
  <c r="S30"/>
  <c r="Q30"/>
  <c r="P30"/>
  <c r="O30"/>
  <c r="T30" s="1"/>
  <c r="H30"/>
  <c r="I30" s="1"/>
  <c r="E30"/>
  <c r="S29"/>
  <c r="P29"/>
  <c r="O29"/>
  <c r="T29" s="1"/>
  <c r="K29"/>
  <c r="Q29" s="1"/>
  <c r="H29"/>
  <c r="I29" s="1"/>
  <c r="E29"/>
  <c r="S28"/>
  <c r="Q28"/>
  <c r="P28"/>
  <c r="O28"/>
  <c r="T28" s="1"/>
  <c r="H28"/>
  <c r="I28" s="1"/>
  <c r="E28"/>
  <c r="S27"/>
  <c r="Q27"/>
  <c r="P27"/>
  <c r="O27"/>
  <c r="T27" s="1"/>
  <c r="H27"/>
  <c r="I27" s="1"/>
  <c r="E27"/>
  <c r="S26"/>
  <c r="Q26"/>
  <c r="P26"/>
  <c r="O26"/>
  <c r="T26" s="1"/>
  <c r="H26"/>
  <c r="I26" s="1"/>
  <c r="E26"/>
  <c r="T25"/>
  <c r="S25"/>
  <c r="Q25"/>
  <c r="P25"/>
  <c r="H25"/>
  <c r="I25" s="1"/>
  <c r="E25"/>
  <c r="T24"/>
  <c r="S24"/>
  <c r="Q24"/>
  <c r="P24"/>
  <c r="H24"/>
  <c r="I24" s="1"/>
  <c r="E24"/>
  <c r="S23"/>
  <c r="P23"/>
  <c r="O23"/>
  <c r="T23" s="1"/>
  <c r="J23"/>
  <c r="Q23" s="1"/>
  <c r="H23"/>
  <c r="I23" s="1"/>
  <c r="E23"/>
  <c r="S22"/>
  <c r="P22"/>
  <c r="O22"/>
  <c r="T22" s="1"/>
  <c r="D22"/>
  <c r="Q22" s="1"/>
  <c r="T21"/>
  <c r="S21"/>
  <c r="Q21"/>
  <c r="P21"/>
  <c r="H21"/>
  <c r="I21" s="1"/>
  <c r="E21"/>
  <c r="S20"/>
  <c r="Q20"/>
  <c r="P20"/>
  <c r="O20"/>
  <c r="T20" s="1"/>
  <c r="H20"/>
  <c r="I20" s="1"/>
  <c r="E20"/>
  <c r="S19"/>
  <c r="Q19"/>
  <c r="P19"/>
  <c r="O19"/>
  <c r="T19" s="1"/>
  <c r="H19"/>
  <c r="I19" s="1"/>
  <c r="E19"/>
  <c r="S18"/>
  <c r="P18"/>
  <c r="O18"/>
  <c r="T18" s="1"/>
  <c r="L18"/>
  <c r="K18"/>
  <c r="J18"/>
  <c r="H18"/>
  <c r="I18" s="1"/>
  <c r="E18"/>
  <c r="S17"/>
  <c r="Q17"/>
  <c r="P17"/>
  <c r="O17"/>
  <c r="T17" s="1"/>
  <c r="H17"/>
  <c r="I17" s="1"/>
  <c r="E17"/>
  <c r="S16"/>
  <c r="P16"/>
  <c r="O16"/>
  <c r="T16" s="1"/>
  <c r="K16"/>
  <c r="J16"/>
  <c r="H16"/>
  <c r="I16" s="1"/>
  <c r="E16"/>
  <c r="S15"/>
  <c r="Q15"/>
  <c r="P15"/>
  <c r="O15"/>
  <c r="T15" s="1"/>
  <c r="H15"/>
  <c r="I15" s="1"/>
  <c r="E15"/>
  <c r="S14"/>
  <c r="P14"/>
  <c r="O14"/>
  <c r="T14" s="1"/>
  <c r="K14"/>
  <c r="J14"/>
  <c r="H14"/>
  <c r="I14" s="1"/>
  <c r="E14"/>
  <c r="S13"/>
  <c r="Q13"/>
  <c r="P13"/>
  <c r="O13"/>
  <c r="T13" s="1"/>
  <c r="H13"/>
  <c r="I13" s="1"/>
  <c r="E13"/>
  <c r="S12"/>
  <c r="P12"/>
  <c r="O12"/>
  <c r="T12" s="1"/>
  <c r="L12"/>
  <c r="K12"/>
  <c r="J12"/>
  <c r="D12"/>
  <c r="S11"/>
  <c r="Q11"/>
  <c r="P11"/>
  <c r="O11"/>
  <c r="T11" s="1"/>
  <c r="H11"/>
  <c r="I11" s="1"/>
  <c r="E11"/>
  <c r="S10"/>
  <c r="P10"/>
  <c r="O10"/>
  <c r="T10" s="1"/>
  <c r="L10"/>
  <c r="Q10" s="1"/>
  <c r="H10"/>
  <c r="I10" s="1"/>
  <c r="E10"/>
  <c r="S9"/>
  <c r="Q9"/>
  <c r="P9"/>
  <c r="O9"/>
  <c r="T9" s="1"/>
  <c r="H9"/>
  <c r="I9" s="1"/>
  <c r="E9"/>
  <c r="S8"/>
  <c r="Q8"/>
  <c r="P8"/>
  <c r="O8"/>
  <c r="T8" s="1"/>
  <c r="H8"/>
  <c r="I8" s="1"/>
  <c r="E8"/>
  <c r="S7"/>
  <c r="Q7"/>
  <c r="P7"/>
  <c r="O7"/>
  <c r="T7" s="1"/>
  <c r="H7"/>
  <c r="I7" s="1"/>
  <c r="E7"/>
  <c r="S6"/>
  <c r="P6"/>
  <c r="O6"/>
  <c r="T6" s="1"/>
  <c r="K6"/>
  <c r="J6"/>
  <c r="H6"/>
  <c r="I6" s="1"/>
  <c r="E6"/>
  <c r="S5"/>
  <c r="Q5"/>
  <c r="P5"/>
  <c r="O5"/>
  <c r="H5"/>
  <c r="I5" s="1"/>
  <c r="E5"/>
  <c r="M39" i="14"/>
  <c r="L38"/>
  <c r="L40" s="1"/>
  <c r="J38"/>
  <c r="J40" s="1"/>
  <c r="I38"/>
  <c r="I40" s="1"/>
  <c r="H38"/>
  <c r="H40" s="1"/>
  <c r="G38"/>
  <c r="G40" s="1"/>
  <c r="F38"/>
  <c r="F40" s="1"/>
  <c r="E38"/>
  <c r="E40" s="1"/>
  <c r="M37"/>
  <c r="M36"/>
  <c r="D36"/>
  <c r="M35"/>
  <c r="M34"/>
  <c r="M33"/>
  <c r="D32"/>
  <c r="M32" s="1"/>
  <c r="M31"/>
  <c r="M30"/>
  <c r="M29"/>
  <c r="M28"/>
  <c r="M27"/>
  <c r="M26"/>
  <c r="M25"/>
  <c r="M24"/>
  <c r="M23"/>
  <c r="M22"/>
  <c r="M21"/>
  <c r="K20"/>
  <c r="D20"/>
  <c r="M20" s="1"/>
  <c r="M19"/>
  <c r="M18"/>
  <c r="M17"/>
  <c r="D16"/>
  <c r="M16" s="1"/>
  <c r="M15"/>
  <c r="K14"/>
  <c r="D14"/>
  <c r="K13"/>
  <c r="M13" s="1"/>
  <c r="K12"/>
  <c r="M11"/>
  <c r="M10"/>
  <c r="M9"/>
  <c r="D8"/>
  <c r="M7"/>
  <c r="S35" i="17" l="1"/>
  <c r="K35"/>
  <c r="J35"/>
  <c r="F12" i="9" s="1"/>
  <c r="Q14" i="17"/>
  <c r="U14" s="1"/>
  <c r="V14" s="1"/>
  <c r="Q12"/>
  <c r="Q33"/>
  <c r="U33" s="1"/>
  <c r="V33" s="1"/>
  <c r="U12"/>
  <c r="U23"/>
  <c r="V23" s="1"/>
  <c r="U24"/>
  <c r="V24" s="1"/>
  <c r="U25"/>
  <c r="V25" s="1"/>
  <c r="D38" i="14"/>
  <c r="D40" s="1"/>
  <c r="M8"/>
  <c r="K38"/>
  <c r="K40" s="1"/>
  <c r="M14"/>
  <c r="O35" i="17"/>
  <c r="D16" i="13" s="1"/>
  <c r="D17" s="1"/>
  <c r="T5" i="17"/>
  <c r="T35" s="1"/>
  <c r="C64" i="5" s="1"/>
  <c r="U10" i="17"/>
  <c r="V10" s="1"/>
  <c r="H12"/>
  <c r="I12" s="1"/>
  <c r="Q16"/>
  <c r="U16" s="1"/>
  <c r="V16" s="1"/>
  <c r="Q18"/>
  <c r="U18" s="1"/>
  <c r="V18" s="1"/>
  <c r="U20"/>
  <c r="V20" s="1"/>
  <c r="U21"/>
  <c r="V21" s="1"/>
  <c r="E22"/>
  <c r="U34"/>
  <c r="V34" s="1"/>
  <c r="P35"/>
  <c r="R5"/>
  <c r="U7"/>
  <c r="U9"/>
  <c r="V9" s="1"/>
  <c r="U22"/>
  <c r="V22" s="1"/>
  <c r="U27"/>
  <c r="V27" s="1"/>
  <c r="U30"/>
  <c r="V30" s="1"/>
  <c r="U32"/>
  <c r="V32" s="1"/>
  <c r="V7"/>
  <c r="U8"/>
  <c r="U13"/>
  <c r="V13" s="1"/>
  <c r="U17"/>
  <c r="V8"/>
  <c r="U11"/>
  <c r="V11" s="1"/>
  <c r="R12"/>
  <c r="U15"/>
  <c r="V15" s="1"/>
  <c r="V17"/>
  <c r="U19"/>
  <c r="V19" s="1"/>
  <c r="U26"/>
  <c r="V26" s="1"/>
  <c r="U28"/>
  <c r="V28" s="1"/>
  <c r="U29"/>
  <c r="V29" s="1"/>
  <c r="U31"/>
  <c r="V31" s="1"/>
  <c r="Q6"/>
  <c r="U6" s="1"/>
  <c r="V6" s="1"/>
  <c r="R9"/>
  <c r="R10"/>
  <c r="V12"/>
  <c r="R16"/>
  <c r="R20"/>
  <c r="R21"/>
  <c r="R22"/>
  <c r="R23"/>
  <c r="R24"/>
  <c r="R25"/>
  <c r="R27"/>
  <c r="R30"/>
  <c r="R32"/>
  <c r="R34"/>
  <c r="D35"/>
  <c r="L35"/>
  <c r="R7"/>
  <c r="R8"/>
  <c r="R11"/>
  <c r="E12"/>
  <c r="R13"/>
  <c r="R15"/>
  <c r="R17"/>
  <c r="R19"/>
  <c r="H22"/>
  <c r="I22" s="1"/>
  <c r="R26"/>
  <c r="R28"/>
  <c r="R29"/>
  <c r="R31"/>
  <c r="R33"/>
  <c r="M12" i="14"/>
  <c r="M38" s="1"/>
  <c r="R14" i="17" l="1"/>
  <c r="R35" s="1"/>
  <c r="C62" i="5" s="1"/>
  <c r="R6" i="17"/>
  <c r="I35"/>
  <c r="R18"/>
  <c r="E35"/>
  <c r="U5"/>
  <c r="M40" i="14"/>
  <c r="C33" i="9"/>
  <c r="C41" i="7"/>
  <c r="H35" i="17"/>
  <c r="Q35"/>
  <c r="V5" l="1"/>
  <c r="V35" s="1"/>
  <c r="U35"/>
  <c r="D13" i="3"/>
  <c r="D16" i="2"/>
  <c r="F38" i="9" l="1"/>
  <c r="F36"/>
  <c r="F35"/>
  <c r="F65" i="5"/>
  <c r="F78" s="1"/>
  <c r="D57"/>
  <c r="F38" i="3"/>
  <c r="C89" i="6"/>
  <c r="C82" l="1"/>
  <c r="C28" i="9" s="1"/>
  <c r="C75" i="6"/>
  <c r="C29" i="9" s="1"/>
  <c r="C74" i="6"/>
  <c r="C27" i="9" s="1"/>
  <c r="C81" i="6"/>
  <c r="C26" i="9" s="1"/>
  <c r="C63" i="5"/>
  <c r="D65" s="1"/>
  <c r="D19" i="2"/>
  <c r="D15"/>
  <c r="D14"/>
  <c r="D12"/>
  <c r="D11"/>
  <c r="D10"/>
  <c r="D9"/>
  <c r="D8"/>
  <c r="D21" i="1"/>
  <c r="D20"/>
  <c r="D19"/>
  <c r="D14"/>
  <c r="D13"/>
  <c r="D40" i="9"/>
  <c r="F51" i="5"/>
  <c r="F38" i="4"/>
  <c r="F13" i="3"/>
  <c r="F11"/>
  <c r="C44" i="2"/>
  <c r="E43"/>
  <c r="C43"/>
  <c r="E42"/>
  <c r="C42"/>
  <c r="E41"/>
  <c r="C41"/>
  <c r="E40"/>
  <c r="C40"/>
  <c r="E39"/>
  <c r="C39"/>
  <c r="B43" i="1"/>
  <c r="B47" i="2" s="1"/>
  <c r="B42" i="1"/>
  <c r="B46" i="2" s="1"/>
  <c r="B56" i="9" s="1"/>
  <c r="B40" i="1"/>
  <c r="B44" i="2" s="1"/>
  <c r="B54" i="9" s="1"/>
  <c r="B39" i="1"/>
  <c r="B43" i="2" s="1"/>
  <c r="B53" i="9" s="1"/>
  <c r="B38" i="1"/>
  <c r="B42" i="2" s="1"/>
  <c r="B52" i="9" s="1"/>
  <c r="B37" i="1"/>
  <c r="B41" i="2" s="1"/>
  <c r="B51" i="9" s="1"/>
  <c r="B33" i="1"/>
  <c r="B37" i="2" s="1"/>
  <c r="B47" i="9" s="1"/>
  <c r="C36" i="3" l="1"/>
  <c r="D27" i="2"/>
  <c r="B37" i="8"/>
  <c r="B57" i="9"/>
  <c r="D76" i="5" l="1"/>
  <c r="C31" i="9" l="1"/>
  <c r="D78" i="5" l="1"/>
  <c r="D79" s="1"/>
  <c r="C40" i="9" l="1"/>
  <c r="F39" i="4" l="1"/>
  <c r="C36" s="1"/>
  <c r="D38" s="1"/>
  <c r="D39" l="1"/>
  <c r="D15" i="1" s="1"/>
  <c r="F55" i="5" l="1"/>
  <c r="F57" s="1"/>
  <c r="F79" s="1"/>
  <c r="F24" i="16"/>
  <c r="J23"/>
  <c r="F23"/>
  <c r="E22"/>
  <c r="D22"/>
  <c r="C22"/>
  <c r="J21"/>
  <c r="F21"/>
  <c r="J20"/>
  <c r="F20"/>
  <c r="J19"/>
  <c r="F19"/>
  <c r="J18"/>
  <c r="F18"/>
  <c r="J17"/>
  <c r="F17"/>
  <c r="J16"/>
  <c r="F16"/>
  <c r="J15"/>
  <c r="F15"/>
  <c r="J14"/>
  <c r="F14"/>
  <c r="J13"/>
  <c r="F13"/>
  <c r="J12"/>
  <c r="F12"/>
  <c r="J11"/>
  <c r="F11"/>
  <c r="J10"/>
  <c r="F10"/>
  <c r="J9"/>
  <c r="F9"/>
  <c r="J8"/>
  <c r="J7"/>
  <c r="F7"/>
  <c r="J6"/>
  <c r="J22" s="1"/>
  <c r="F6"/>
  <c r="F22" s="1"/>
  <c r="D42" i="7" l="1"/>
  <c r="E6" i="2" l="1"/>
  <c r="D6"/>
  <c r="C42" i="7" l="1"/>
  <c r="D21" i="2" l="1"/>
  <c r="F13" i="9"/>
  <c r="F15" i="3"/>
  <c r="C5" s="1"/>
  <c r="D11" s="1"/>
  <c r="D15" s="1"/>
  <c r="D9" i="1" s="1"/>
  <c r="D107" i="6"/>
  <c r="D111" s="1"/>
  <c r="C107"/>
  <c r="C111" s="1"/>
  <c r="D15"/>
  <c r="C15"/>
  <c r="F76" i="5"/>
  <c r="F70"/>
  <c r="D70"/>
  <c r="F45" l="1"/>
  <c r="D45"/>
  <c r="F37"/>
  <c r="D37"/>
  <c r="F33"/>
  <c r="D33"/>
  <c r="D20"/>
  <c r="C20"/>
  <c r="D10"/>
  <c r="C10"/>
  <c r="F47" i="4"/>
  <c r="E47"/>
  <c r="D47"/>
  <c r="C47"/>
  <c r="F48"/>
  <c r="E48"/>
  <c r="D48"/>
  <c r="C48"/>
  <c r="D20"/>
  <c r="C20"/>
  <c r="C14"/>
  <c r="D14"/>
  <c r="F79" i="3"/>
  <c r="E79"/>
  <c r="D79"/>
  <c r="D12" i="1" s="1"/>
  <c r="C79" i="3"/>
  <c r="F60"/>
  <c r="E60"/>
  <c r="D60"/>
  <c r="C60"/>
  <c r="F49"/>
  <c r="F61" s="1"/>
  <c r="E49"/>
  <c r="E61" s="1"/>
  <c r="D11" i="1" s="1"/>
  <c r="D49" i="3"/>
  <c r="C49"/>
  <c r="C61" s="1"/>
  <c r="F33"/>
  <c r="D33"/>
  <c r="F28"/>
  <c r="D28"/>
  <c r="F23"/>
  <c r="D23"/>
  <c r="D50" i="7"/>
  <c r="C50"/>
  <c r="D22" i="2" s="1"/>
  <c r="D30" i="7"/>
  <c r="C30"/>
  <c r="F9" i="9" s="1"/>
  <c r="D20" i="2" l="1"/>
  <c r="D24" s="1"/>
  <c r="E24" i="1"/>
  <c r="D61" i="3"/>
  <c r="F39"/>
  <c r="C35" s="1"/>
  <c r="D38" s="1"/>
  <c r="D122" i="6"/>
  <c r="C122"/>
  <c r="D100"/>
  <c r="C100"/>
  <c r="D90"/>
  <c r="C90"/>
  <c r="D59"/>
  <c r="C59"/>
  <c r="F50"/>
  <c r="E50"/>
  <c r="D50"/>
  <c r="C50"/>
  <c r="D36"/>
  <c r="C36"/>
  <c r="D26"/>
  <c r="C26"/>
  <c r="E24" i="2"/>
  <c r="F40" i="9" l="1"/>
  <c r="D39" i="3"/>
  <c r="D10" i="1" s="1"/>
  <c r="D16" s="1"/>
  <c r="D13" i="2"/>
  <c r="D17" s="1"/>
  <c r="D25" s="1"/>
  <c r="D28" s="1"/>
  <c r="G40" i="9"/>
  <c r="E17" i="2"/>
  <c r="E28" s="1"/>
  <c r="E16" i="1"/>
  <c r="D22" l="1"/>
  <c r="D24" s="1"/>
</calcChain>
</file>

<file path=xl/sharedStrings.xml><?xml version="1.0" encoding="utf-8"?>
<sst xmlns="http://schemas.openxmlformats.org/spreadsheetml/2006/main" count="738" uniqueCount="566">
  <si>
    <t>SCHEDULE</t>
  </si>
  <si>
    <t>PREVIOUS YEAR</t>
  </si>
  <si>
    <t xml:space="preserve">CORPUS/CAPITAL FUND </t>
  </si>
  <si>
    <t>RESERVES AND SURPLUS</t>
  </si>
  <si>
    <t>EARMARKED/ENDOWMENT FUNDS</t>
  </si>
  <si>
    <t>UNSECURED LOANS AND BORROWINGS</t>
  </si>
  <si>
    <t>DEFERRED CREDIT LIABILITIES</t>
  </si>
  <si>
    <t>CURRENT LIABILITIES AND PROVISIONS</t>
  </si>
  <si>
    <t>TOTAL</t>
  </si>
  <si>
    <t>FIXED ASSETS</t>
  </si>
  <si>
    <t xml:space="preserve">                                            </t>
  </si>
  <si>
    <t>INVESTMENTS -OTHERS</t>
  </si>
  <si>
    <t>MISCELLANEOUS EXPENDITURE</t>
  </si>
  <si>
    <t>SIGNIFICANT ACCOUNTING POLICIES</t>
  </si>
  <si>
    <t>ASSETS:-</t>
  </si>
  <si>
    <t>CORPUS/CAPITAL FUND AND LIABILITIES:-</t>
  </si>
  <si>
    <t>Grants/subsidies</t>
  </si>
  <si>
    <t>Fees/subscriptions</t>
  </si>
  <si>
    <t>INCOME :-</t>
  </si>
  <si>
    <t>Income from Royalty,publication etc.</t>
  </si>
  <si>
    <t>Interest Earned</t>
  </si>
  <si>
    <t>Increase/(decrease) in stock of finished goods and work-in-progress</t>
  </si>
  <si>
    <t>TOTAL (A)</t>
  </si>
  <si>
    <t>EXPENDITURE:-</t>
  </si>
  <si>
    <t>Establishment Expenses</t>
  </si>
  <si>
    <t>Other Administrative Expenses etc.</t>
  </si>
  <si>
    <t>Depreciation(Net total at the year end - corresponding to schedule 8)</t>
  </si>
  <si>
    <t>TOTAL (B)</t>
  </si>
  <si>
    <t>Balance being excess of Income over Expenditure(A -  B)</t>
  </si>
  <si>
    <t>Transfer to /from General Reserve</t>
  </si>
  <si>
    <t>BALANCE BEING SURPLUS/(DEFICIT) CARRIED TO CORPUS/CAPITAL FUND</t>
  </si>
  <si>
    <t>PARTICULARS</t>
  </si>
  <si>
    <t>RS.</t>
  </si>
  <si>
    <t>SCHEDULE 1-CORPUS/CAPITAL FUND:</t>
  </si>
  <si>
    <t>Balance as at the beginning  of the year</t>
  </si>
  <si>
    <t>BALANCE AS AT THE YEAR END</t>
  </si>
  <si>
    <t>SCHEDULE  2 -RESERVES &amp; SURPLUS:</t>
  </si>
  <si>
    <t>As per last Account</t>
  </si>
  <si>
    <t>1.Capital Reserve:</t>
  </si>
  <si>
    <t>2.Revaluation Reserve:</t>
  </si>
  <si>
    <t>3.Special Reserve:</t>
  </si>
  <si>
    <t>4.General Reserve:</t>
  </si>
  <si>
    <t>SCHEDULE 3 -EARMARKED/ENDOWMENT FUNDS</t>
  </si>
  <si>
    <t>FUND- WISE BREAK UP</t>
  </si>
  <si>
    <t xml:space="preserve">      i. Donations/grants</t>
  </si>
  <si>
    <t xml:space="preserve">      ii. Income from Investments made on account of funds</t>
  </si>
  <si>
    <t xml:space="preserve">                  -Fixed Assets</t>
  </si>
  <si>
    <t xml:space="preserve">                  - Others</t>
  </si>
  <si>
    <t xml:space="preserve">                  - Rent</t>
  </si>
  <si>
    <t xml:space="preserve">                  - Other Administrative expenses</t>
  </si>
  <si>
    <t xml:space="preserve">                                                             TOTAL( c)</t>
  </si>
  <si>
    <t>NET BALANCE AS AT THE YEAR END (a+b-c)</t>
  </si>
  <si>
    <t>SCHEDULE 4 -SECURED LOANS AND BORROWINGS:</t>
  </si>
  <si>
    <t xml:space="preserve">      1. Central Government</t>
  </si>
  <si>
    <t xml:space="preserve">            a) Term Loans</t>
  </si>
  <si>
    <t xml:space="preserve">             b) Interest accrued and due</t>
  </si>
  <si>
    <t xml:space="preserve">      4. Banks:</t>
  </si>
  <si>
    <t xml:space="preserve">             a) Term Loans</t>
  </si>
  <si>
    <t xml:space="preserve">                           - Interest accrued and due</t>
  </si>
  <si>
    <t xml:space="preserve">      3. Financial Institutions:</t>
  </si>
  <si>
    <t xml:space="preserve">       5. Other Institutions and Agencies</t>
  </si>
  <si>
    <t xml:space="preserve">       6. Debentures and Bonds </t>
  </si>
  <si>
    <t>SCHEDULE 5 -UNSECURED LOANS AND BORROWINGS:</t>
  </si>
  <si>
    <t>SCHEDULE 6 - DEFERRED CREDIT LIABILITIES:</t>
  </si>
  <si>
    <t xml:space="preserve">        a)Acceptances secured by  hypothecation of capital equipment and other assets</t>
  </si>
  <si>
    <t xml:space="preserve">        b) Others</t>
  </si>
  <si>
    <t>SCHEDULE 7 -CURRENT LIABILITIES AND PROVISIONS</t>
  </si>
  <si>
    <t xml:space="preserve">   A. CURRENT LIABILITIES</t>
  </si>
  <si>
    <t xml:space="preserve">          1.Acceptances</t>
  </si>
  <si>
    <t xml:space="preserve">          2.Sundry Creditors:</t>
  </si>
  <si>
    <t xml:space="preserve">          3.Advances Received</t>
  </si>
  <si>
    <t xml:space="preserve">          4.Interest accrued but not due on:</t>
  </si>
  <si>
    <t xml:space="preserve">          5.Statutory Liabilities:</t>
  </si>
  <si>
    <t xml:space="preserve"> B. PROVISIONS</t>
  </si>
  <si>
    <t xml:space="preserve">            1. For Taxation</t>
  </si>
  <si>
    <t xml:space="preserve">            2. Gratuity</t>
  </si>
  <si>
    <t xml:space="preserve">            3. Superannuation/Pension</t>
  </si>
  <si>
    <t xml:space="preserve">            4. Accumulated Leave Encashment</t>
  </si>
  <si>
    <t xml:space="preserve">            5. Trade Warranties/Claims</t>
  </si>
  <si>
    <t>TOTAL (A+B)</t>
  </si>
  <si>
    <t>GROSS BLOCK</t>
  </si>
  <si>
    <t>DEPRECIATION</t>
  </si>
  <si>
    <t>NET BLOCK</t>
  </si>
  <si>
    <t>Cost/valuation As at beginning of the year</t>
  </si>
  <si>
    <t>Additions during the year</t>
  </si>
  <si>
    <t>Cost /valuation at the year end</t>
  </si>
  <si>
    <t>On Additions  during the year</t>
  </si>
  <si>
    <t>As at the beginning of the year</t>
  </si>
  <si>
    <t>As at the current year end</t>
  </si>
  <si>
    <t>As at the previous year end</t>
  </si>
  <si>
    <t>DESCRIPTION</t>
  </si>
  <si>
    <t>SCHEDULE 8 -FIXED ASSETS</t>
  </si>
  <si>
    <t xml:space="preserve">  A. FIXED ASSETS:</t>
  </si>
  <si>
    <t xml:space="preserve">     4. VEHICLES</t>
  </si>
  <si>
    <t xml:space="preserve">     5. FURNITURE , FIXTURES </t>
  </si>
  <si>
    <t xml:space="preserve">     6. OFFICE EQUIPMENT</t>
  </si>
  <si>
    <t xml:space="preserve">     7.COMPUTER/PERIPHERALS</t>
  </si>
  <si>
    <t xml:space="preserve">     8. ELECTRIC INSTALLATIONS</t>
  </si>
  <si>
    <t xml:space="preserve">     9. LIBRARY BOOKS</t>
  </si>
  <si>
    <t xml:space="preserve">   11. OTHER FIXED ASSETS</t>
  </si>
  <si>
    <t>TOTAL OF CURRENT YEAR</t>
  </si>
  <si>
    <t xml:space="preserve"> B. CAPITAL WORK-IN-PROGRESS</t>
  </si>
  <si>
    <t>SCHEDULE 9 - INVESTMENT FROM EARMARKED/ENDOWMENT FUNDS</t>
  </si>
  <si>
    <t xml:space="preserve">            1. In Government Securities</t>
  </si>
  <si>
    <t xml:space="preserve">            2. Other approved Securities</t>
  </si>
  <si>
    <t xml:space="preserve">            3. Shares</t>
  </si>
  <si>
    <t xml:space="preserve">            4. Debentures and Bonds</t>
  </si>
  <si>
    <t>SCHEDULE  10 - INVESTMENTS - OTHERS</t>
  </si>
  <si>
    <t xml:space="preserve">  A. CURRENT ASSETS:</t>
  </si>
  <si>
    <t>B. LOANS,ADVANCES AND OTHER ASSETS</t>
  </si>
  <si>
    <t xml:space="preserve">                        a) Staff</t>
  </si>
  <si>
    <t>SCHEDULE 12- INCOME FROM SALES/SERVICES</t>
  </si>
  <si>
    <t xml:space="preserve">                     1. Central Government</t>
  </si>
  <si>
    <t xml:space="preserve">                     2. State  Government(s)</t>
  </si>
  <si>
    <t xml:space="preserve">                     3. Government Agencies</t>
  </si>
  <si>
    <t xml:space="preserve">                     4. Institutions/Welfare Bodies</t>
  </si>
  <si>
    <t xml:space="preserve">                     5. International Organisations</t>
  </si>
  <si>
    <t xml:space="preserve">                       1) Entrance Fees</t>
  </si>
  <si>
    <t xml:space="preserve">                       2) Annual fees/Subscriptions</t>
  </si>
  <si>
    <t xml:space="preserve">                       3) Seminar/Program Fees</t>
  </si>
  <si>
    <t xml:space="preserve">                       4) Consultancy Fees</t>
  </si>
  <si>
    <t xml:space="preserve">       TRANSFERRED TO EARMARKED/ENDOWMENT FUNDS</t>
  </si>
  <si>
    <t>SCHEDULE 16 - INCOME FROM ROYALTY,PUBLICATION ETC.</t>
  </si>
  <si>
    <t xml:space="preserve">                        1) Income from Royalty</t>
  </si>
  <si>
    <t xml:space="preserve">                        2) Income from Publications</t>
  </si>
  <si>
    <t>SCHEDULE 17 - INTEREST EARNED</t>
  </si>
  <si>
    <t xml:space="preserve"> SCHEDULE 18 - OTHER INCOME</t>
  </si>
  <si>
    <t>NET INCREASE/(DECREASE) (A-B)</t>
  </si>
  <si>
    <t>SCHEDULE 20 - ESTABLISHMENT EXPENSES</t>
  </si>
  <si>
    <t>SCHEDULE 21 - OTHER ADMINISTRATIVE EXPENSES ETC.</t>
  </si>
  <si>
    <t xml:space="preserve">             a) Purchases</t>
  </si>
  <si>
    <t xml:space="preserve">             c) Cartage and Carriage Inwards</t>
  </si>
  <si>
    <t xml:space="preserve">             d) Electricity and power</t>
  </si>
  <si>
    <t xml:space="preserve">             e) Water charges</t>
  </si>
  <si>
    <t>SCHEDULE 22 - EXPENDITURE ON GRANTS,SUBSIDIES ETC.</t>
  </si>
  <si>
    <t xml:space="preserve">                     a) On Fixed loans</t>
  </si>
  <si>
    <t>RECEIPTS</t>
  </si>
  <si>
    <t>PAYMENTS</t>
  </si>
  <si>
    <t xml:space="preserve">    a) Cash In hand</t>
  </si>
  <si>
    <t xml:space="preserve">    b) Bank Balances</t>
  </si>
  <si>
    <t xml:space="preserve">           a)From Govt. of India</t>
  </si>
  <si>
    <t xml:space="preserve">           b)From State Govt.</t>
  </si>
  <si>
    <t xml:space="preserve">  I. Expenses</t>
  </si>
  <si>
    <t xml:space="preserve">  I. Opening Balances</t>
  </si>
  <si>
    <t xml:space="preserve">  II. Grants Received</t>
  </si>
  <si>
    <t xml:space="preserve">  III. Income on Investments from</t>
  </si>
  <si>
    <t xml:space="preserve">  IV.Interest Received</t>
  </si>
  <si>
    <t xml:space="preserve">  II.Payments made against funds for various projects</t>
  </si>
  <si>
    <t xml:space="preserve">  III. Investments and deposits made</t>
  </si>
  <si>
    <t xml:space="preserve">         b) Out of Own Funds( Investment - Others)</t>
  </si>
  <si>
    <t xml:space="preserve">         a) Purchase of Fixed Assets</t>
  </si>
  <si>
    <t xml:space="preserve">         b) Expenditure on Capital Work-in-progress</t>
  </si>
  <si>
    <t>DETAILS</t>
  </si>
  <si>
    <t>Addition  during the year</t>
  </si>
  <si>
    <t>TOTAL (a+b)</t>
  </si>
  <si>
    <t>INVESTMENTS-FROM EARMARKED/ENDOWMENT FUNDS</t>
  </si>
  <si>
    <t xml:space="preserve">      5. Other Institutions and Agencies</t>
  </si>
  <si>
    <t xml:space="preserve">      6. Debentures and Bonds </t>
  </si>
  <si>
    <t xml:space="preserve">      7. Fixed Deposits</t>
  </si>
  <si>
    <t xml:space="preserve">                     a) For Goods</t>
  </si>
  <si>
    <t xml:space="preserve">                     b) Others</t>
  </si>
  <si>
    <t xml:space="preserve">                   a)Overdue</t>
  </si>
  <si>
    <t xml:space="preserve">                   b)Others</t>
  </si>
  <si>
    <t>Total upto the year end</t>
  </si>
  <si>
    <t xml:space="preserve">                          a) Stores and Spares</t>
  </si>
  <si>
    <t xml:space="preserve">                          b) Loose Tools</t>
  </si>
  <si>
    <t xml:space="preserve">                          c) Stock-in-trade</t>
  </si>
  <si>
    <t xml:space="preserve">                                            Finished Goods</t>
  </si>
  <si>
    <t xml:space="preserve">                                            Work-in-progress</t>
  </si>
  <si>
    <t xml:space="preserve">                                            Raw Materials</t>
  </si>
  <si>
    <t xml:space="preserve">                         b)Others</t>
  </si>
  <si>
    <t xml:space="preserve">                                       -on Current Accounts</t>
  </si>
  <si>
    <t xml:space="preserve">                                      - on Saving Accounts</t>
  </si>
  <si>
    <t xml:space="preserve">                        a) On Capital Account</t>
  </si>
  <si>
    <t xml:space="preserve">                        b) Prepayments</t>
  </si>
  <si>
    <t xml:space="preserve">                        c)  Others</t>
  </si>
  <si>
    <t xml:space="preserve">                        a) On Investments from Earmarked/Endowment funds</t>
  </si>
  <si>
    <t xml:space="preserve">                        c) On Loans and Advances</t>
  </si>
  <si>
    <t xml:space="preserve">                       d) Others</t>
  </si>
  <si>
    <t xml:space="preserve">                        b) On Investments - Others</t>
  </si>
  <si>
    <t xml:space="preserve">                                       - on Current Accounts</t>
  </si>
  <si>
    <t xml:space="preserve">                                       - on Deposit Accounts</t>
  </si>
  <si>
    <t xml:space="preserve">                                       - on Saving Accounts</t>
  </si>
  <si>
    <t xml:space="preserve">                         a) Sales of Finished Goods</t>
  </si>
  <si>
    <t xml:space="preserve">                         b) Sales of Raw Material</t>
  </si>
  <si>
    <t xml:space="preserve">                         c) Sales of Scraps</t>
  </si>
  <si>
    <t xml:space="preserve">                         a) Labour and processing Charges</t>
  </si>
  <si>
    <t xml:space="preserve">                         b) Professional/Consultancy Services</t>
  </si>
  <si>
    <t xml:space="preserve">                         c) Agency Commission and Brokerage</t>
  </si>
  <si>
    <t xml:space="preserve">                        d) Maintenance Services (Equipment/property)</t>
  </si>
  <si>
    <t>(Amount- Rs.)</t>
  </si>
  <si>
    <t>SCHEDULE 14 - FEES / SUBSCRIPTIONS:-</t>
  </si>
  <si>
    <t>SCHEDULE 13 - GRANTS/SUBSIDIES  (Irrevocable Grants &amp; Subsidies Received):-</t>
  </si>
  <si>
    <t>INVESTMENT FROM EARMARKED FUND</t>
  </si>
  <si>
    <t>INVESTMENT - OTHERS</t>
  </si>
  <si>
    <t xml:space="preserve">                         a) On Govt. Securities            </t>
  </si>
  <si>
    <t xml:space="preserve">                         b) Other Bonds/Debentures</t>
  </si>
  <si>
    <t xml:space="preserve">                         a) On Shares</t>
  </si>
  <si>
    <t xml:space="preserve">                        b) On Mutual Fund Securities</t>
  </si>
  <si>
    <t xml:space="preserve">                           b) With Non- Scheduled  Banks</t>
  </si>
  <si>
    <t xml:space="preserve">                           c) With Institutions</t>
  </si>
  <si>
    <t xml:space="preserve">                           d) Others</t>
  </si>
  <si>
    <t xml:space="preserve">                           c) Post office Savings  Accounts</t>
  </si>
  <si>
    <t xml:space="preserve">                          d) Others</t>
  </si>
  <si>
    <t xml:space="preserve">                          a) Employees/Staff       </t>
  </si>
  <si>
    <t xml:space="preserve">                          b) Others</t>
  </si>
  <si>
    <t xml:space="preserve">           3) Fees for Miscellaneous Services</t>
  </si>
  <si>
    <t xml:space="preserve">           4) Miscellanaeous Income</t>
  </si>
  <si>
    <t xml:space="preserve">                          - Finished Goods</t>
  </si>
  <si>
    <t xml:space="preserve">                          - Work-in-progress</t>
  </si>
  <si>
    <t xml:space="preserve">                         - Finished Goods</t>
  </si>
  <si>
    <t xml:space="preserve">                         - Work-in-progress</t>
  </si>
  <si>
    <t xml:space="preserve">                 a) Salaries and Wages</t>
  </si>
  <si>
    <t xml:space="preserve">                 b) Allowances and Bonus</t>
  </si>
  <si>
    <t xml:space="preserve">                 c) Contribution to Provident Fund</t>
  </si>
  <si>
    <t xml:space="preserve">                e) Staff Welfare Expenses</t>
  </si>
  <si>
    <t xml:space="preserve">                f) Expenses on Employees Retirement and Terminal Benefit</t>
  </si>
  <si>
    <t xml:space="preserve">             f) Insurance</t>
  </si>
  <si>
    <t xml:space="preserve">             g) Repairs and maintenance</t>
  </si>
  <si>
    <t xml:space="preserve">             h) Excise Duty</t>
  </si>
  <si>
    <t xml:space="preserve">             i) Rent,Retes, and Taxes</t>
  </si>
  <si>
    <t xml:space="preserve">             j) Vehicles Running and  maintenance</t>
  </si>
  <si>
    <t xml:space="preserve">             l) Printing and Stationary</t>
  </si>
  <si>
    <t xml:space="preserve">             k) Postage,Telephone and Communication Charges</t>
  </si>
  <si>
    <t xml:space="preserve">            m) Travelling and Conveyance Expenses</t>
  </si>
  <si>
    <t xml:space="preserve">             n) Expenses on Seminar/Workshops</t>
  </si>
  <si>
    <t xml:space="preserve">             o) Subscription Expenses</t>
  </si>
  <si>
    <t xml:space="preserve">             p) Expenses on Fees</t>
  </si>
  <si>
    <t xml:space="preserve">             q) Auditors Remuneration</t>
  </si>
  <si>
    <t xml:space="preserve">             r) Hospitality Expenses</t>
  </si>
  <si>
    <t xml:space="preserve">             s) Professional Charges</t>
  </si>
  <si>
    <t xml:space="preserve">              t) Provision for Bad and Doubtful Debts/Advances</t>
  </si>
  <si>
    <t xml:space="preserve">             v) Packing Charges</t>
  </si>
  <si>
    <t xml:space="preserve">            w) Freight and Forwarding Expenses</t>
  </si>
  <si>
    <t xml:space="preserve">             x) Distribution Expenses</t>
  </si>
  <si>
    <t xml:space="preserve">             y) Advertisement and Publicity</t>
  </si>
  <si>
    <t xml:space="preserve"> </t>
  </si>
  <si>
    <t xml:space="preserve">          a) Earmarked/Endowment Funds</t>
  </si>
  <si>
    <t xml:space="preserve">         a) Out of Earmarked/Endowment Funds</t>
  </si>
  <si>
    <t xml:space="preserve">         c)To Other providers of Funds</t>
  </si>
  <si>
    <t xml:space="preserve">         a)To the Goverment of India</t>
  </si>
  <si>
    <t xml:space="preserve">         b)To the State Government</t>
  </si>
  <si>
    <t xml:space="preserve">          a) Cash in hand</t>
  </si>
  <si>
    <t xml:space="preserve">       b) Bank Balance</t>
  </si>
  <si>
    <t xml:space="preserve">                                                 Term deposit with Corporation Bank</t>
  </si>
  <si>
    <t xml:space="preserve">                                                  Corporation Bank</t>
  </si>
  <si>
    <t>Other Income</t>
  </si>
  <si>
    <t xml:space="preserve">                           a) With Scheduled  Banks-</t>
  </si>
  <si>
    <t xml:space="preserve">                                      i) Corporation Bank</t>
  </si>
  <si>
    <t xml:space="preserve">             u) Payment of salary to contructual person in CAMPA</t>
  </si>
  <si>
    <t xml:space="preserve">                         -Society of Socio Economic Studies</t>
  </si>
  <si>
    <t xml:space="preserve">                        -Suchitra Ghosh </t>
  </si>
  <si>
    <t xml:space="preserve">                         -Indian Institute of Bio Social Research &amp; Development</t>
  </si>
  <si>
    <t xml:space="preserve">             i) In Savings A/c with Corporation Bank</t>
  </si>
  <si>
    <t xml:space="preserve">            ii) In Term deposit A/c with corporation Bank</t>
  </si>
  <si>
    <t xml:space="preserve">         b) In Term deposit A/c with corporation Bank</t>
  </si>
  <si>
    <t xml:space="preserve">         a) In Savings A/c with Corporation Bank</t>
  </si>
  <si>
    <t>Opening Balance</t>
  </si>
  <si>
    <t>Adjustments during the year</t>
  </si>
  <si>
    <t>Report on the Financial Statements</t>
  </si>
  <si>
    <t>SCHEDULE 24 - SIGNIFICANT ACCOUNTING POLICIES:-</t>
  </si>
  <si>
    <t>The financial statements are prepared on the basis of historical cost convention, unless otherwise stated and on the accrual method of accounting.</t>
  </si>
  <si>
    <t>2. GOVERNMENT GRANTS/SUBSIDIES</t>
  </si>
  <si>
    <t>NOTES ON ACCOUNT</t>
  </si>
  <si>
    <t>SCHEDULE 25 - NOTES ON ACCOUNTS:-</t>
  </si>
  <si>
    <t>3.FIXED ASSETS:-</t>
  </si>
  <si>
    <r>
      <rPr>
        <b/>
        <sz val="11"/>
        <color theme="1"/>
        <rFont val="Cambria"/>
        <family val="1"/>
        <scheme val="major"/>
      </rPr>
      <t xml:space="preserve">2.1. </t>
    </r>
    <r>
      <rPr>
        <sz val="11"/>
        <color theme="1"/>
        <rFont val="Cambria"/>
        <family val="1"/>
        <scheme val="major"/>
      </rPr>
      <t>Government grants of the nature of contribution towards capital cost of setting up projects are treated as Capital Reserve.</t>
    </r>
  </si>
  <si>
    <r>
      <rPr>
        <b/>
        <i/>
        <sz val="14"/>
        <color theme="1"/>
        <rFont val="Cambria"/>
        <family val="1"/>
        <scheme val="major"/>
      </rPr>
      <t xml:space="preserve">     </t>
    </r>
    <r>
      <rPr>
        <b/>
        <i/>
        <u/>
        <sz val="14"/>
        <color theme="1"/>
        <rFont val="Cambria"/>
        <family val="1"/>
        <scheme val="major"/>
      </rPr>
      <t>1. ACCOUNTING CONVENTION</t>
    </r>
  </si>
  <si>
    <r>
      <rPr>
        <b/>
        <sz val="11"/>
        <color theme="1"/>
        <rFont val="Cambria"/>
        <family val="1"/>
        <scheme val="major"/>
      </rPr>
      <t xml:space="preserve">            </t>
    </r>
    <r>
      <rPr>
        <b/>
        <u/>
        <sz val="11"/>
        <color theme="1"/>
        <rFont val="Cambria"/>
        <family val="1"/>
        <scheme val="major"/>
      </rPr>
      <t>1) Income from Sales:</t>
    </r>
  </si>
  <si>
    <r>
      <rPr>
        <b/>
        <sz val="11"/>
        <color theme="1"/>
        <rFont val="Cambria"/>
        <family val="1"/>
        <scheme val="major"/>
      </rPr>
      <t xml:space="preserve">           </t>
    </r>
    <r>
      <rPr>
        <b/>
        <u/>
        <sz val="11"/>
        <color theme="1"/>
        <rFont val="Cambria"/>
        <family val="1"/>
        <scheme val="major"/>
      </rPr>
      <t>2) Income from services:</t>
    </r>
  </si>
  <si>
    <r>
      <rPr>
        <b/>
        <sz val="11"/>
        <color theme="1"/>
        <rFont val="Cambria"/>
        <family val="1"/>
        <scheme val="major"/>
      </rPr>
      <t xml:space="preserve">                </t>
    </r>
    <r>
      <rPr>
        <b/>
        <u/>
        <sz val="11"/>
        <color theme="1"/>
        <rFont val="Cambria"/>
        <family val="1"/>
        <scheme val="major"/>
      </rPr>
      <t>1) Interest:</t>
    </r>
  </si>
  <si>
    <r>
      <rPr>
        <b/>
        <sz val="11"/>
        <color theme="1"/>
        <rFont val="Cambria"/>
        <family val="1"/>
        <scheme val="major"/>
      </rPr>
      <t xml:space="preserve">              </t>
    </r>
    <r>
      <rPr>
        <b/>
        <u/>
        <sz val="11"/>
        <color theme="1"/>
        <rFont val="Cambria"/>
        <family val="1"/>
        <scheme val="major"/>
      </rPr>
      <t xml:space="preserve"> 2) Dividends:</t>
    </r>
  </si>
  <si>
    <r>
      <rPr>
        <b/>
        <sz val="11"/>
        <color theme="1"/>
        <rFont val="Cambria"/>
        <family val="1"/>
        <scheme val="major"/>
      </rPr>
      <t xml:space="preserve">             </t>
    </r>
    <r>
      <rPr>
        <b/>
        <u/>
        <sz val="11"/>
        <color theme="1"/>
        <rFont val="Cambria"/>
        <family val="1"/>
        <scheme val="major"/>
      </rPr>
      <t xml:space="preserve"> 3) Rents</t>
    </r>
  </si>
  <si>
    <r>
      <rPr>
        <b/>
        <sz val="11"/>
        <color theme="1"/>
        <rFont val="Cambria"/>
        <family val="1"/>
        <scheme val="major"/>
      </rPr>
      <t xml:space="preserve">               </t>
    </r>
    <r>
      <rPr>
        <b/>
        <u/>
        <sz val="11"/>
        <color theme="1"/>
        <rFont val="Cambria"/>
        <family val="1"/>
        <scheme val="major"/>
      </rPr>
      <t>1) On Term Deposits:</t>
    </r>
  </si>
  <si>
    <r>
      <rPr>
        <b/>
        <sz val="11"/>
        <color theme="1"/>
        <rFont val="Cambria"/>
        <family val="1"/>
        <scheme val="major"/>
      </rPr>
      <t xml:space="preserve">               </t>
    </r>
    <r>
      <rPr>
        <b/>
        <u/>
        <sz val="11"/>
        <color theme="1"/>
        <rFont val="Cambria"/>
        <family val="1"/>
        <scheme val="major"/>
      </rPr>
      <t>2) On Savings Account:</t>
    </r>
  </si>
  <si>
    <r>
      <rPr>
        <b/>
        <sz val="11"/>
        <color theme="1"/>
        <rFont val="Cambria"/>
        <family val="1"/>
        <scheme val="major"/>
      </rPr>
      <t xml:space="preserve">              </t>
    </r>
    <r>
      <rPr>
        <b/>
        <u/>
        <sz val="11"/>
        <color theme="1"/>
        <rFont val="Cambria"/>
        <family val="1"/>
        <scheme val="major"/>
      </rPr>
      <t xml:space="preserve"> 3) On Loans:</t>
    </r>
  </si>
  <si>
    <r>
      <rPr>
        <b/>
        <sz val="11"/>
        <color theme="1"/>
        <rFont val="Cambria"/>
        <family val="1"/>
        <scheme val="major"/>
      </rPr>
      <t xml:space="preserve">                 </t>
    </r>
    <r>
      <rPr>
        <b/>
        <u/>
        <sz val="11"/>
        <color theme="1"/>
        <rFont val="Cambria"/>
        <family val="1"/>
        <scheme val="major"/>
      </rPr>
      <t>a) Closing Stock:</t>
    </r>
  </si>
  <si>
    <r>
      <rPr>
        <b/>
        <sz val="11"/>
        <color theme="1"/>
        <rFont val="Cambria"/>
        <family val="1"/>
        <scheme val="major"/>
      </rPr>
      <t xml:space="preserve">                </t>
    </r>
    <r>
      <rPr>
        <b/>
        <u/>
        <sz val="11"/>
        <color theme="1"/>
        <rFont val="Cambria"/>
        <family val="1"/>
        <scheme val="major"/>
      </rPr>
      <t xml:space="preserve"> b) Less: Opening stock</t>
    </r>
  </si>
  <si>
    <r>
      <rPr>
        <b/>
        <sz val="11"/>
        <color theme="1"/>
        <rFont val="Cambria"/>
        <family val="1"/>
        <scheme val="major"/>
      </rPr>
      <t xml:space="preserve">            </t>
    </r>
    <r>
      <rPr>
        <b/>
        <u/>
        <sz val="11"/>
        <color theme="1"/>
        <rFont val="Cambria"/>
        <family val="1"/>
        <scheme val="major"/>
      </rPr>
      <t xml:space="preserve"> 1. Inventories:</t>
    </r>
  </si>
  <si>
    <r>
      <rPr>
        <b/>
        <sz val="11"/>
        <color theme="1"/>
        <rFont val="Cambria"/>
        <family val="1"/>
        <scheme val="major"/>
      </rPr>
      <t xml:space="preserve">            </t>
    </r>
    <r>
      <rPr>
        <b/>
        <u/>
        <sz val="11"/>
        <color theme="1"/>
        <rFont val="Cambria"/>
        <family val="1"/>
        <scheme val="major"/>
      </rPr>
      <t>2. Sundry Debtors:</t>
    </r>
  </si>
  <si>
    <r>
      <rPr>
        <b/>
        <sz val="11"/>
        <color theme="1"/>
        <rFont val="Cambria"/>
        <family val="1"/>
        <scheme val="major"/>
      </rPr>
      <t xml:space="preserve">          </t>
    </r>
    <r>
      <rPr>
        <b/>
        <u/>
        <sz val="11"/>
        <color theme="1"/>
        <rFont val="Cambria"/>
        <family val="1"/>
        <scheme val="major"/>
      </rPr>
      <t xml:space="preserve"> 3. Cash balance in hand (including cheques/draft and imprest)</t>
    </r>
  </si>
  <si>
    <r>
      <rPr>
        <b/>
        <sz val="11"/>
        <color theme="1"/>
        <rFont val="Cambria"/>
        <family val="1"/>
        <scheme val="major"/>
      </rPr>
      <t xml:space="preserve">           </t>
    </r>
    <r>
      <rPr>
        <b/>
        <u/>
        <sz val="11"/>
        <color theme="1"/>
        <rFont val="Cambria"/>
        <family val="1"/>
        <scheme val="major"/>
      </rPr>
      <t>4.Bank Balances:</t>
    </r>
  </si>
  <si>
    <r>
      <rPr>
        <b/>
        <sz val="11"/>
        <color theme="1"/>
        <rFont val="Cambria"/>
        <family val="1"/>
        <scheme val="major"/>
      </rPr>
      <t xml:space="preserve">        </t>
    </r>
    <r>
      <rPr>
        <b/>
        <u/>
        <sz val="11"/>
        <color theme="1"/>
        <rFont val="Cambria"/>
        <family val="1"/>
        <scheme val="major"/>
      </rPr>
      <t xml:space="preserve"> 5.Post office-Savings Accounts</t>
    </r>
  </si>
  <si>
    <r>
      <rPr>
        <b/>
        <sz val="11"/>
        <color theme="1"/>
        <rFont val="Cambria"/>
        <family val="1"/>
        <scheme val="major"/>
      </rPr>
      <t xml:space="preserve">         </t>
    </r>
    <r>
      <rPr>
        <b/>
        <u/>
        <sz val="11"/>
        <color theme="1"/>
        <rFont val="Cambria"/>
        <family val="1"/>
        <scheme val="major"/>
      </rPr>
      <t xml:space="preserve"> 4. Claims Receivable</t>
    </r>
  </si>
  <si>
    <r>
      <rPr>
        <b/>
        <sz val="11"/>
        <color theme="1"/>
        <rFont val="Cambria"/>
        <family val="1"/>
        <scheme val="major"/>
      </rPr>
      <t xml:space="preserve">    </t>
    </r>
    <r>
      <rPr>
        <b/>
        <u/>
        <sz val="11"/>
        <color theme="1"/>
        <rFont val="Cambria"/>
        <family val="1"/>
        <scheme val="major"/>
      </rPr>
      <t xml:space="preserve"> 1.LAND:</t>
    </r>
  </si>
  <si>
    <r>
      <rPr>
        <b/>
        <sz val="11"/>
        <color theme="1"/>
        <rFont val="Cambria"/>
        <family val="1"/>
        <scheme val="major"/>
      </rPr>
      <t xml:space="preserve">     </t>
    </r>
    <r>
      <rPr>
        <b/>
        <u/>
        <sz val="11"/>
        <color theme="1"/>
        <rFont val="Cambria"/>
        <family val="1"/>
        <scheme val="major"/>
      </rPr>
      <t>2. BUILDINGS:</t>
    </r>
  </si>
  <si>
    <r>
      <rPr>
        <b/>
        <sz val="11"/>
        <color theme="1"/>
        <rFont val="Cambria"/>
        <family val="1"/>
        <scheme val="major"/>
      </rPr>
      <t xml:space="preserve">Less:- </t>
    </r>
    <r>
      <rPr>
        <sz val="11"/>
        <color theme="1"/>
        <rFont val="Cambria"/>
        <family val="1"/>
        <scheme val="major"/>
      </rPr>
      <t>Deduction during the year</t>
    </r>
  </si>
  <si>
    <r>
      <t xml:space="preserve">a) </t>
    </r>
    <r>
      <rPr>
        <b/>
        <u/>
        <sz val="12"/>
        <color theme="1"/>
        <rFont val="Cambria"/>
        <family val="1"/>
        <scheme val="major"/>
      </rPr>
      <t>Opening balance of the funds</t>
    </r>
  </si>
  <si>
    <r>
      <t xml:space="preserve">b) </t>
    </r>
    <r>
      <rPr>
        <b/>
        <u/>
        <sz val="12"/>
        <color theme="1"/>
        <rFont val="Cambria"/>
        <family val="1"/>
        <scheme val="major"/>
      </rPr>
      <t>Additions  to the funds:</t>
    </r>
  </si>
  <si>
    <r>
      <t xml:space="preserve"> c) </t>
    </r>
    <r>
      <rPr>
        <b/>
        <u/>
        <sz val="11"/>
        <color theme="1"/>
        <rFont val="Cambria"/>
        <family val="1"/>
        <scheme val="major"/>
      </rPr>
      <t xml:space="preserve">Utilisation/Expenditure towards objectives of funds </t>
    </r>
  </si>
  <si>
    <r>
      <t xml:space="preserve">             i.  </t>
    </r>
    <r>
      <rPr>
        <b/>
        <u/>
        <sz val="11"/>
        <color theme="1"/>
        <rFont val="Cambria"/>
        <family val="1"/>
        <scheme val="major"/>
      </rPr>
      <t>Capital Expenditure</t>
    </r>
  </si>
  <si>
    <r>
      <t xml:space="preserve">                </t>
    </r>
    <r>
      <rPr>
        <b/>
        <u/>
        <sz val="12"/>
        <color theme="1"/>
        <rFont val="Cambria"/>
        <family val="1"/>
        <scheme val="major"/>
      </rPr>
      <t>Total</t>
    </r>
  </si>
  <si>
    <r>
      <t xml:space="preserve">            ii. </t>
    </r>
    <r>
      <rPr>
        <b/>
        <u/>
        <sz val="11"/>
        <color theme="1"/>
        <rFont val="Cambria"/>
        <family val="1"/>
        <scheme val="major"/>
      </rPr>
      <t>Revenue Expenditure</t>
    </r>
  </si>
  <si>
    <t>SCHEDULE 15 -INCOME FROM INVESTMENT</t>
  </si>
  <si>
    <r>
      <rPr>
        <b/>
        <i/>
        <sz val="12"/>
        <color theme="1"/>
        <rFont val="Cambria"/>
        <family val="1"/>
        <scheme val="major"/>
      </rPr>
      <t xml:space="preserve">                   </t>
    </r>
    <r>
      <rPr>
        <b/>
        <i/>
        <u/>
        <sz val="12"/>
        <color theme="1"/>
        <rFont val="Cambria"/>
        <family val="1"/>
        <scheme val="major"/>
      </rPr>
      <t xml:space="preserve"> TOTAL</t>
    </r>
  </si>
  <si>
    <r>
      <t xml:space="preserve">                 </t>
    </r>
    <r>
      <rPr>
        <b/>
        <i/>
        <u/>
        <sz val="12"/>
        <color theme="1"/>
        <rFont val="Cambria"/>
        <family val="1"/>
        <scheme val="major"/>
      </rPr>
      <t>TOTAL</t>
    </r>
  </si>
  <si>
    <r>
      <rPr>
        <b/>
        <i/>
        <sz val="12"/>
        <color theme="1"/>
        <rFont val="Cambria"/>
        <family val="1"/>
        <scheme val="major"/>
      </rPr>
      <t xml:space="preserve">                 </t>
    </r>
    <r>
      <rPr>
        <b/>
        <i/>
        <u/>
        <sz val="12"/>
        <color theme="1"/>
        <rFont val="Cambria"/>
        <family val="1"/>
        <scheme val="major"/>
      </rPr>
      <t xml:space="preserve"> TOTAL (A)</t>
    </r>
  </si>
  <si>
    <r>
      <rPr>
        <b/>
        <i/>
        <sz val="12"/>
        <color theme="1"/>
        <rFont val="Cambria"/>
        <family val="1"/>
        <scheme val="major"/>
      </rPr>
      <t xml:space="preserve">                </t>
    </r>
    <r>
      <rPr>
        <b/>
        <i/>
        <u/>
        <sz val="12"/>
        <color theme="1"/>
        <rFont val="Cambria"/>
        <family val="1"/>
        <scheme val="major"/>
      </rPr>
      <t>TOTAL (B)</t>
    </r>
  </si>
  <si>
    <r>
      <rPr>
        <b/>
        <i/>
        <sz val="12"/>
        <color theme="1"/>
        <rFont val="Cambria"/>
        <family val="1"/>
        <scheme val="major"/>
      </rPr>
      <t xml:space="preserve">   </t>
    </r>
    <r>
      <rPr>
        <b/>
        <i/>
        <u/>
        <sz val="12"/>
        <color theme="1"/>
        <rFont val="Cambria"/>
        <family val="1"/>
        <scheme val="major"/>
      </rPr>
      <t xml:space="preserve"> V. Refund of Surplus money/Loans</t>
    </r>
  </si>
  <si>
    <r>
      <rPr>
        <b/>
        <i/>
        <sz val="12"/>
        <color theme="1"/>
        <rFont val="Cambria"/>
        <family val="1"/>
        <scheme val="major"/>
      </rPr>
      <t xml:space="preserve">   </t>
    </r>
    <r>
      <rPr>
        <b/>
        <i/>
        <u/>
        <sz val="12"/>
        <color theme="1"/>
        <rFont val="Cambria"/>
        <family val="1"/>
        <scheme val="major"/>
      </rPr>
      <t>IX.Closing Balances</t>
    </r>
  </si>
  <si>
    <r>
      <rPr>
        <b/>
        <i/>
        <sz val="12"/>
        <color theme="1"/>
        <rFont val="Cambria"/>
        <family val="1"/>
        <scheme val="major"/>
      </rPr>
      <t xml:space="preserve">   </t>
    </r>
    <r>
      <rPr>
        <b/>
        <i/>
        <u/>
        <sz val="12"/>
        <color theme="1"/>
        <rFont val="Cambria"/>
        <family val="1"/>
        <scheme val="major"/>
      </rPr>
      <t>VIII.Other Payments</t>
    </r>
  </si>
  <si>
    <t xml:space="preserve">                i) In Savings A/c with Corporation Bank</t>
  </si>
  <si>
    <t xml:space="preserve">                ii) In Term deposit A/c with corporation Bank</t>
  </si>
  <si>
    <t>OPINION</t>
  </si>
  <si>
    <t xml:space="preserve">In our opinion and to the best of our knowledge and according to the explanations given to us, the financial statements give the information required by Act in the manner so required  and give a true and fair view in conformity with the accounting policies generally accepted in India: </t>
  </si>
  <si>
    <t>We report that:</t>
  </si>
  <si>
    <t>In our opinion proper books of accounts as required by law have been kept by the Department CAMPA so far as appears from our examination of those books.</t>
  </si>
  <si>
    <t>Annexure to Audit Report</t>
  </si>
  <si>
    <t>Books of Accounts</t>
  </si>
  <si>
    <t>Status</t>
  </si>
  <si>
    <t>1. The Department CAMPA maintains its accounts in Tally as approved by Governing Body.</t>
  </si>
  <si>
    <t>Bank Book</t>
  </si>
  <si>
    <t>Maintained in Tally . Passbook Available, as well as ledger maintained.</t>
  </si>
  <si>
    <t>General Ledger</t>
  </si>
  <si>
    <t>Maintained in Tally, as well as ledger maintained.</t>
  </si>
  <si>
    <t>Journal Book</t>
  </si>
  <si>
    <t>Maintained in Tally.</t>
  </si>
  <si>
    <t>Grants Ledger</t>
  </si>
  <si>
    <t>CORPORATION BANK</t>
  </si>
  <si>
    <t>UNION BANK OF INDIA</t>
  </si>
  <si>
    <t xml:space="preserve">                SAVINGS A/C</t>
  </si>
  <si>
    <t>GRAND TOTAL</t>
  </si>
  <si>
    <t xml:space="preserve">       a) Establishment Expenses ( Schedule -20)</t>
  </si>
  <si>
    <t xml:space="preserve">       b) Administrative Expenses ( Schedule -21)</t>
  </si>
  <si>
    <r>
      <rPr>
        <b/>
        <i/>
        <sz val="12"/>
        <color theme="1"/>
        <rFont val="Cambria"/>
        <family val="1"/>
        <scheme val="major"/>
      </rPr>
      <t xml:space="preserve">   </t>
    </r>
    <r>
      <rPr>
        <b/>
        <i/>
        <u/>
        <sz val="12"/>
        <color theme="1"/>
        <rFont val="Cambria"/>
        <family val="1"/>
        <scheme val="major"/>
      </rPr>
      <t>VII. Finance Charges (</t>
    </r>
    <r>
      <rPr>
        <i/>
        <sz val="11"/>
        <color theme="1"/>
        <rFont val="Cambria"/>
        <family val="1"/>
        <scheme val="major"/>
      </rPr>
      <t>Schedule -23)</t>
    </r>
  </si>
  <si>
    <t>CAMPA Management's Responsibility for the Financial Statements</t>
  </si>
  <si>
    <t>The "Balance Sheet", "Statement of Income and Expenditure" and "Receipts and Payments Account" dealt with by this Report are in agreement with books of accounts and with the informations received.</t>
  </si>
  <si>
    <t>Place :- Kolkata</t>
  </si>
  <si>
    <t>2. The Department CAMPA have maintained the following Books of Accounts :-</t>
  </si>
  <si>
    <t>DIRECTORATE OF FORESTS, GOVT OF WEST BENGAL</t>
  </si>
  <si>
    <t xml:space="preserve"> ARANYA BHAWAN , SALTLAKE, KOLKATA - 700 098</t>
  </si>
  <si>
    <t>SECURED LOANS AND BORROWINGS</t>
  </si>
  <si>
    <t>CURRENT ASSETS, LOANS, ADVANCES ETC.</t>
  </si>
  <si>
    <t xml:space="preserve">      iii.Other additions </t>
  </si>
  <si>
    <t xml:space="preserve">      2. State Government </t>
  </si>
  <si>
    <t xml:space="preserve">       7. Others</t>
  </si>
  <si>
    <r>
      <rPr>
        <b/>
        <sz val="10"/>
        <color theme="1"/>
        <rFont val="Cambria"/>
        <family val="1"/>
        <scheme val="major"/>
      </rPr>
      <t xml:space="preserve"> Add:-  </t>
    </r>
    <r>
      <rPr>
        <sz val="10"/>
        <color theme="1"/>
        <rFont val="Cambria"/>
        <family val="1"/>
        <scheme val="major"/>
      </rPr>
      <t>contribution towards Corpus/Capital fund</t>
    </r>
  </si>
  <si>
    <t xml:space="preserve">             b) Other loans </t>
  </si>
  <si>
    <t xml:space="preserve">            5. Subsidiaries and joint ventures</t>
  </si>
  <si>
    <t>SCHEDULE 11- CURRENT ASSETS, LOANS,  ADVANCES ETC.</t>
  </si>
  <si>
    <r>
      <rPr>
        <b/>
        <sz val="11"/>
        <color theme="1"/>
        <rFont val="Cambria"/>
        <family val="1"/>
        <scheme val="major"/>
      </rPr>
      <t xml:space="preserve">              </t>
    </r>
    <r>
      <rPr>
        <b/>
        <u/>
        <sz val="11"/>
        <color theme="1"/>
        <rFont val="Cambria"/>
        <family val="1"/>
        <scheme val="major"/>
      </rPr>
      <t>1. LOANS &amp; ADVANCES:</t>
    </r>
  </si>
  <si>
    <r>
      <rPr>
        <b/>
        <sz val="11"/>
        <color theme="1"/>
        <rFont val="Cambria"/>
        <family val="1"/>
        <scheme val="major"/>
      </rPr>
      <t xml:space="preserve">        </t>
    </r>
    <r>
      <rPr>
        <b/>
        <u/>
        <sz val="11"/>
        <color theme="1"/>
        <rFont val="Cambria"/>
        <family val="1"/>
        <scheme val="major"/>
      </rPr>
      <t>2. Advances and other amounts recoverable in cash or in kind or for value to be received:</t>
    </r>
  </si>
  <si>
    <t xml:space="preserve"> 3. Income Accrued:</t>
  </si>
  <si>
    <t>Income from sales/services</t>
  </si>
  <si>
    <t xml:space="preserve">                        e) Others </t>
  </si>
  <si>
    <t xml:space="preserve">                     6. Others </t>
  </si>
  <si>
    <t xml:space="preserve">                       5) Others</t>
  </si>
  <si>
    <r>
      <rPr>
        <b/>
        <sz val="11"/>
        <color theme="1"/>
        <rFont val="Cambria"/>
        <family val="1"/>
        <scheme val="major"/>
      </rPr>
      <t xml:space="preserve">             </t>
    </r>
    <r>
      <rPr>
        <b/>
        <u/>
        <sz val="11"/>
        <color theme="1"/>
        <rFont val="Cambria"/>
        <family val="1"/>
        <scheme val="major"/>
      </rPr>
      <t xml:space="preserve"> 4) Others </t>
    </r>
  </si>
  <si>
    <t xml:space="preserve">                g) Others </t>
  </si>
  <si>
    <t xml:space="preserve">                 d) Contribution to Other  Fund </t>
  </si>
  <si>
    <t>SCHEDULE 23 - INTEREST &amp; BANK CHARGES</t>
  </si>
  <si>
    <t>Interest &amp; Bank Charges</t>
  </si>
  <si>
    <t xml:space="preserve">             z) Others </t>
  </si>
  <si>
    <t xml:space="preserve">                     b) On Other Loans</t>
  </si>
  <si>
    <t xml:space="preserve">                     c) Bank Charges</t>
  </si>
  <si>
    <r>
      <rPr>
        <b/>
        <i/>
        <sz val="11"/>
        <color theme="1"/>
        <rFont val="Cambria"/>
        <family val="1"/>
        <scheme val="major"/>
      </rPr>
      <t xml:space="preserve">  </t>
    </r>
    <r>
      <rPr>
        <b/>
        <i/>
        <u/>
        <sz val="11"/>
        <color theme="1"/>
        <rFont val="Cambria"/>
        <family val="1"/>
        <scheme val="major"/>
      </rPr>
      <t xml:space="preserve"> VI. Overdrawn Balance with Union Bank Of India</t>
    </r>
  </si>
  <si>
    <t xml:space="preserve"> CAMPA , WEST BENGAL</t>
  </si>
  <si>
    <t>Management is responsible for the preparation of these financial statements that give a true and fair view of the financial position  and  financial  performance of  the  CAMPA  in accordance with the Accounting as prescribed by "Indian Audit and Accounts Department".</t>
  </si>
  <si>
    <t>Income from investments(Income on Invest, From earmarked/endowment fund transferred to funds)</t>
  </si>
  <si>
    <t>Expenditure on Grants, subsidies etc.</t>
  </si>
  <si>
    <t>Transfer to special Reserve</t>
  </si>
  <si>
    <t xml:space="preserve">                  - Salaries, wages and allowances etc.</t>
  </si>
  <si>
    <t xml:space="preserve">      2. State Government</t>
  </si>
  <si>
    <t xml:space="preserve">             b)Other loans</t>
  </si>
  <si>
    <t xml:space="preserve">      8. Others</t>
  </si>
  <si>
    <t xml:space="preserve">                    a) Secured Loans/Borrowings</t>
  </si>
  <si>
    <t xml:space="preserve">                    b) Unsecured Loans/Borrowings</t>
  </si>
  <si>
    <t xml:space="preserve">            6. Others</t>
  </si>
  <si>
    <t>On Adjustments during the year</t>
  </si>
  <si>
    <t xml:space="preserve">                     a) On Freehold Land</t>
  </si>
  <si>
    <t xml:space="preserve">                     a) Freehold</t>
  </si>
  <si>
    <t xml:space="preserve">                     b) Leasehold</t>
  </si>
  <si>
    <t xml:space="preserve">                     b) On Leasehold Land</t>
  </si>
  <si>
    <t xml:space="preserve">                     c) Ownership Flats/Premises</t>
  </si>
  <si>
    <t xml:space="preserve">                     d) Superstructures on Land not belonging to the entity</t>
  </si>
  <si>
    <t xml:space="preserve">     3. PLANT, MACHINERY &amp; EQUIPMENT</t>
  </si>
  <si>
    <t xml:space="preserve">   10. TUBEWELLS &amp; WATER SUPPLY</t>
  </si>
  <si>
    <t xml:space="preserve">                         a) Debts outstanding for a period exceeding six months</t>
  </si>
  <si>
    <r>
      <rPr>
        <b/>
        <sz val="11"/>
        <color theme="1"/>
        <rFont val="Cambria"/>
        <family val="1"/>
        <scheme val="major"/>
      </rPr>
      <t xml:space="preserve">                        </t>
    </r>
    <r>
      <rPr>
        <b/>
        <u/>
        <sz val="11"/>
        <color theme="1"/>
        <rFont val="Cambria"/>
        <family val="1"/>
        <scheme val="major"/>
      </rPr>
      <t xml:space="preserve"> b)With Scheduled Banks:</t>
    </r>
  </si>
  <si>
    <r>
      <rPr>
        <b/>
        <sz val="11"/>
        <color theme="1"/>
        <rFont val="Cambria"/>
        <family val="1"/>
        <scheme val="major"/>
      </rPr>
      <t xml:space="preserve">                       </t>
    </r>
    <r>
      <rPr>
        <b/>
        <u/>
        <sz val="11"/>
        <color theme="1"/>
        <rFont val="Cambria"/>
        <family val="1"/>
        <scheme val="major"/>
      </rPr>
      <t xml:space="preserve"> a) With Non- Scheduled Banks:</t>
    </r>
  </si>
  <si>
    <t xml:space="preserve">                                      - on Deposit Accounts</t>
  </si>
  <si>
    <t xml:space="preserve">                                                  Union Bank Of India</t>
  </si>
  <si>
    <t xml:space="preserve">                        3) Others </t>
  </si>
  <si>
    <t xml:space="preserve">                                      ii) Union bank of India</t>
  </si>
  <si>
    <r>
      <rPr>
        <b/>
        <sz val="11"/>
        <color theme="1"/>
        <rFont val="Cambria"/>
        <family val="1"/>
        <scheme val="major"/>
      </rPr>
      <t xml:space="preserve">           </t>
    </r>
    <r>
      <rPr>
        <b/>
        <u/>
        <sz val="11"/>
        <color theme="1"/>
        <rFont val="Cambria"/>
        <family val="1"/>
        <scheme val="major"/>
      </rPr>
      <t>1) Profit on  Sale/disposal of Assets:</t>
    </r>
  </si>
  <si>
    <t xml:space="preserve">              b)Assets acquired out of grants,or received free of cost</t>
  </si>
  <si>
    <t xml:space="preserve">           2) Export Incentives realized</t>
  </si>
  <si>
    <t xml:space="preserve">               a) Owned assets</t>
  </si>
  <si>
    <t>SCHEDULE 19 - INCREASE/(DECREASE) IN STOCK OF FINISHED GOODS &amp; WORK-IN-PROGRESS</t>
  </si>
  <si>
    <t xml:space="preserve">             b) Labour and processing expenses</t>
  </si>
  <si>
    <r>
      <rPr>
        <b/>
        <sz val="11"/>
        <color theme="1"/>
        <rFont val="Cambria"/>
        <family val="1"/>
        <scheme val="major"/>
      </rPr>
      <t xml:space="preserve">   2.2.</t>
    </r>
    <r>
      <rPr>
        <sz val="11"/>
        <color theme="1"/>
        <rFont val="Cambria"/>
        <family val="1"/>
        <scheme val="major"/>
      </rPr>
      <t xml:space="preserve"> Government grants/subsidy are accounted on realisation basis.</t>
    </r>
  </si>
  <si>
    <t>CAMPA , WEST BENGAL</t>
  </si>
  <si>
    <t xml:space="preserve">           c)From other sources</t>
  </si>
  <si>
    <t>(Grants for capital &amp; revenue exp. to be shown separetely)</t>
  </si>
  <si>
    <t xml:space="preserve">          b)Own Funds (Other Investment)</t>
  </si>
  <si>
    <t xml:space="preserve">            iii) In Savings A/c with Union Bank of India</t>
  </si>
  <si>
    <t xml:space="preserve">         c) In Savings A/c with Union Bank of India</t>
  </si>
  <si>
    <t xml:space="preserve">        b) Expenditure on Grant &amp; Subsidy - (Schedule -22)</t>
  </si>
  <si>
    <t xml:space="preserve"> IV. Expenditure on Fixed Assets &amp; Capital Work-in-progress</t>
  </si>
  <si>
    <t xml:space="preserve">                iii) In Savings A/c with Union Bank of India</t>
  </si>
  <si>
    <t xml:space="preserve">               TERM DEPOSIT A/C</t>
  </si>
  <si>
    <t xml:space="preserve">         d) In Term Deposit with Union Bank of India</t>
  </si>
  <si>
    <t xml:space="preserve">            iv) In Term Deposit with Union Bank of India</t>
  </si>
  <si>
    <t xml:space="preserve">                iv) In Term Deposit with Union Bank of India</t>
  </si>
  <si>
    <t xml:space="preserve">                                                 Term deposit with Union Bank of India</t>
  </si>
  <si>
    <t>CAMPA HEAD OFFICE EXPENSES</t>
  </si>
  <si>
    <t>JHARGRAM DIVISION</t>
  </si>
  <si>
    <t>HOWRAH DIVISION</t>
  </si>
  <si>
    <t>JHARGRAM FORESTRY TRAINING CENTRE</t>
  </si>
  <si>
    <t>PURBA MEDINIPUR DIVISION</t>
  </si>
  <si>
    <t>KHARAGPUR DIVISION</t>
  </si>
  <si>
    <t>KALIMPONG SOIL CONSERVATION</t>
  </si>
  <si>
    <t>DARJEELING FOREST DIVISION</t>
  </si>
  <si>
    <t>BIRBHUM DIVISION</t>
  </si>
  <si>
    <t>MEDINIPUR DIVISION</t>
  </si>
  <si>
    <t>RUPNARAYAN DIVISION</t>
  </si>
  <si>
    <t>PANCHET DIVISION</t>
  </si>
  <si>
    <t>KURSEONG DIVISION</t>
  </si>
  <si>
    <t>Total</t>
  </si>
  <si>
    <t>Pay &amp; other Allowances</t>
  </si>
  <si>
    <t>Other Miscellaneous Activities</t>
  </si>
  <si>
    <t>Research Activities &amp; studies</t>
  </si>
  <si>
    <t>Establishment of parks &amp; Gardens</t>
  </si>
  <si>
    <t>Wildlife Activities</t>
  </si>
  <si>
    <t>Construction Activities</t>
  </si>
  <si>
    <t>Modern Nurseries,Establishment of orchidarium &amp; Arboratum,Entry point Activities-All type</t>
  </si>
  <si>
    <t>CAT PLAN</t>
  </si>
  <si>
    <t>Compensatory Afforestation-plantation Activity</t>
  </si>
  <si>
    <t>DFO'S</t>
  </si>
  <si>
    <t>NO</t>
  </si>
  <si>
    <t>Annexure:- "A"</t>
  </si>
  <si>
    <t xml:space="preserve">           Annexure:- "B"</t>
  </si>
  <si>
    <r>
      <rPr>
        <b/>
        <sz val="11"/>
        <color theme="1"/>
        <rFont val="Cambria"/>
        <family val="1"/>
        <scheme val="major"/>
      </rPr>
      <t xml:space="preserve">   </t>
    </r>
    <r>
      <rPr>
        <b/>
        <u/>
        <sz val="11"/>
        <color theme="1"/>
        <rFont val="Cambria"/>
        <family val="1"/>
        <scheme val="major"/>
      </rPr>
      <t>VIII. Closing Balances(Bank Overdraft)</t>
    </r>
  </si>
  <si>
    <t xml:space="preserve">                i) In Savings A/c with Union Bank</t>
  </si>
  <si>
    <t>Utilisation of Grants in Aid (Annexure- A)</t>
  </si>
  <si>
    <t>AMOUNT OF EXPENDITURE</t>
  </si>
  <si>
    <t>DARJEELING TERITORIAL DIVISION</t>
  </si>
  <si>
    <t>JALPAIGURI DIVISION</t>
  </si>
  <si>
    <t>KALIMPONG FOREST DIVISION</t>
  </si>
  <si>
    <t>BANK CHARGES</t>
  </si>
  <si>
    <t xml:space="preserve">                        c) CAMPA Funds Advanced to DFO'S - Balance lying as on Year End (Annexure- "C")</t>
  </si>
  <si>
    <r>
      <rPr>
        <b/>
        <i/>
        <sz val="12"/>
        <color theme="1"/>
        <rFont val="Cambria"/>
        <family val="1"/>
        <scheme val="major"/>
      </rPr>
      <t xml:space="preserve">  </t>
    </r>
    <r>
      <rPr>
        <b/>
        <i/>
        <u/>
        <sz val="12"/>
        <color theme="1"/>
        <rFont val="Cambria"/>
        <family val="1"/>
        <scheme val="major"/>
      </rPr>
      <t>VI. Amount Refunded by DFO's(Annexure-"C")</t>
    </r>
  </si>
  <si>
    <r>
      <rPr>
        <b/>
        <sz val="10"/>
        <color theme="1"/>
        <rFont val="Cambria"/>
        <family val="1"/>
        <scheme val="major"/>
      </rPr>
      <t xml:space="preserve"> Add:</t>
    </r>
    <r>
      <rPr>
        <sz val="10"/>
        <color theme="1"/>
        <rFont val="Cambria"/>
        <family val="1"/>
        <scheme val="major"/>
      </rPr>
      <t>- Fund Refunded by DFO's</t>
    </r>
  </si>
  <si>
    <r>
      <rPr>
        <b/>
        <i/>
        <sz val="11"/>
        <color theme="1"/>
        <rFont val="Cambria"/>
        <family val="1"/>
        <scheme val="major"/>
      </rPr>
      <t xml:space="preserve">                         </t>
    </r>
    <r>
      <rPr>
        <b/>
        <i/>
        <u/>
        <sz val="11"/>
        <color theme="1"/>
        <rFont val="Cambria"/>
        <family val="1"/>
        <scheme val="major"/>
      </rPr>
      <t xml:space="preserve"> TOTAL</t>
    </r>
  </si>
  <si>
    <t xml:space="preserve">       b) Other Entities engaged in activities/objectives similar to that of the Entity</t>
  </si>
  <si>
    <r>
      <rPr>
        <b/>
        <sz val="11"/>
        <color theme="1"/>
        <rFont val="Cambria"/>
        <family val="1"/>
        <scheme val="major"/>
      </rPr>
      <t xml:space="preserve">              </t>
    </r>
    <r>
      <rPr>
        <b/>
        <u/>
        <sz val="11"/>
        <color theme="1"/>
        <rFont val="Cambria"/>
        <family val="1"/>
        <scheme val="major"/>
      </rPr>
      <t>4) Interest earned by DFO's</t>
    </r>
  </si>
  <si>
    <t>3. Interest Earned during the year have been transferred under General Reserve , as generated out of Funds lying with Bank in unutilised status.</t>
  </si>
  <si>
    <r>
      <rPr>
        <b/>
        <i/>
        <sz val="12"/>
        <color theme="1"/>
        <rFont val="Cambria"/>
        <family val="1"/>
        <scheme val="major"/>
      </rPr>
      <t xml:space="preserve">  </t>
    </r>
    <r>
      <rPr>
        <b/>
        <i/>
        <u/>
        <sz val="12"/>
        <color theme="1"/>
        <rFont val="Cambria"/>
        <family val="1"/>
        <scheme val="major"/>
      </rPr>
      <t>VII. Recovery by Expenditure (Annexure-"A")</t>
    </r>
  </si>
  <si>
    <r>
      <rPr>
        <b/>
        <sz val="10"/>
        <color theme="1"/>
        <rFont val="Cambria"/>
        <family val="1"/>
        <scheme val="major"/>
      </rPr>
      <t xml:space="preserve"> Less:- </t>
    </r>
    <r>
      <rPr>
        <sz val="10"/>
        <color theme="1"/>
        <rFont val="Cambria"/>
        <family val="1"/>
        <scheme val="major"/>
      </rPr>
      <t>Utilisation of Grants in Aid (Annexure - A)</t>
    </r>
  </si>
  <si>
    <t xml:space="preserve">        a) Amount Remitted to DFOs (Annexure- "C")</t>
  </si>
  <si>
    <t>2. Expenditures incurred by DFO's have been taken and considerd in books of accounts on the basis of Fund Utilisation Certificates (Form GFR- 19A) issued and matched with available Form 14 i.e. Expenditure Abstract and Bank Statement provided by them.</t>
  </si>
  <si>
    <r>
      <rPr>
        <b/>
        <sz val="11"/>
        <color theme="1"/>
        <rFont val="Cambria"/>
        <family val="1"/>
        <scheme val="major"/>
      </rPr>
      <t>Add:-</t>
    </r>
    <r>
      <rPr>
        <sz val="11"/>
        <color theme="1"/>
        <rFont val="Cambria"/>
        <family val="1"/>
        <scheme val="major"/>
      </rPr>
      <t xml:space="preserve"> Savings and Term Deposit Interest earned (Annexure -B &amp; C)</t>
    </r>
  </si>
  <si>
    <t xml:space="preserve">          6. Security Deposit - Opening</t>
  </si>
  <si>
    <t>Interest earned at CAMPA Head office</t>
  </si>
  <si>
    <t>Interest earned at DFO's Level (Annexure- "C")</t>
  </si>
  <si>
    <r>
      <t xml:space="preserve">                              </t>
    </r>
    <r>
      <rPr>
        <b/>
        <sz val="11"/>
        <color theme="1"/>
        <rFont val="Cambria"/>
        <family val="1"/>
        <scheme val="major"/>
      </rPr>
      <t xml:space="preserve"> Add:-</t>
    </r>
    <r>
      <rPr>
        <sz val="11"/>
        <color theme="1"/>
        <rFont val="Cambria"/>
        <family val="1"/>
        <scheme val="major"/>
      </rPr>
      <t xml:space="preserve"> Cumulative Interest earned at DFO's included above (Annexure- "C")</t>
    </r>
  </si>
  <si>
    <r>
      <t xml:space="preserve">                              </t>
    </r>
    <r>
      <rPr>
        <b/>
        <sz val="11"/>
        <color theme="1"/>
        <rFont val="Cambria"/>
        <family val="1"/>
        <scheme val="major"/>
      </rPr>
      <t xml:space="preserve"> Add:-</t>
    </r>
    <r>
      <rPr>
        <sz val="11"/>
        <color theme="1"/>
        <rFont val="Cambria"/>
        <family val="1"/>
        <scheme val="major"/>
      </rPr>
      <t xml:space="preserve"> Cumulative Security deposit received by DFO's (Annexure- "C")</t>
    </r>
  </si>
  <si>
    <t xml:space="preserve">P.C.C.F, HOFF </t>
  </si>
  <si>
    <t>&amp;</t>
  </si>
  <si>
    <t xml:space="preserve">CHAIRMAN </t>
  </si>
  <si>
    <t xml:space="preserve"> EXECUTIVE COMMITTEE, </t>
  </si>
  <si>
    <t>CAMPA</t>
  </si>
  <si>
    <t xml:space="preserve">                                                                                                                   A.P.C.C.F, CAMPA                                                     P.C.C.F, HOFF </t>
  </si>
  <si>
    <t xml:space="preserve">                                                                                                                                &amp;                                                                                &amp;</t>
  </si>
  <si>
    <t>NODAL OFFICER, FCA</t>
  </si>
  <si>
    <t>AS AT 31.03.2016</t>
  </si>
  <si>
    <t>NAME OF DFO's</t>
  </si>
  <si>
    <t>REFUND OF SECURITY DEPOSIT</t>
  </si>
  <si>
    <t>WILDLIFE-HQ</t>
  </si>
  <si>
    <t>MONITORING NORTH</t>
  </si>
  <si>
    <t>Annexure:-"C"</t>
  </si>
  <si>
    <t xml:space="preserve">   STATEMENT SHOWING AMOUNT OF FUND DISTRIBUTION TO AND EXPENSES INCURRED BY DFO'S AND INTEREST EARNED </t>
  </si>
  <si>
    <t>AMOUNT DISBURSED</t>
  </si>
  <si>
    <t>We have obtained all the informations and explanations which to the best of our knowledge and belief were necessary for the purpose of audit.</t>
  </si>
  <si>
    <t>STATUTORY AUDIT REPORT</t>
  </si>
  <si>
    <t>For  R. SONTHALIA &amp; COMPANY</t>
  </si>
  <si>
    <t>J. P. Mandholia</t>
  </si>
  <si>
    <t>Chartered Accountant</t>
  </si>
  <si>
    <t>Membership No :- 60927</t>
  </si>
  <si>
    <t>FRN No :- 320130E</t>
  </si>
  <si>
    <t xml:space="preserve">A.P.C.C.F, CAMPA </t>
  </si>
  <si>
    <t>CUM MEMBER SECRETARY</t>
  </si>
  <si>
    <t xml:space="preserve">EXECUTIVE COMMITTEE   </t>
  </si>
  <si>
    <t xml:space="preserve">J. P. Mandholia                                                                          NODAL OFFICER, FCA                                                   CHAIRMAN </t>
  </si>
  <si>
    <t xml:space="preserve">Chartered Accountant                                                    CUM MEMBER SECRETARY                                  EXECUTIVE COMMITTEE, </t>
  </si>
  <si>
    <t>Membership No :- 60927                                                       EXECUTIVE COMMITTEE                                                     CAMPA</t>
  </si>
  <si>
    <t>FRN No :- 320130E                                                                                       CAMPA</t>
  </si>
  <si>
    <t>REFUND OF OLD CAMPA FUND</t>
  </si>
  <si>
    <t>OPENING BALANCES - BREAK-UP</t>
  </si>
  <si>
    <t>CLOSING BALANCES - BREAK-UP</t>
  </si>
  <si>
    <t>TRANSACTIONS DURING THE YEAR</t>
  </si>
  <si>
    <t xml:space="preserve">          c) Expenditure made by DFO's towards Project Plan (Anx-"A")</t>
  </si>
  <si>
    <t xml:space="preserve">          b) Subsidies given to Institutions/Organisations</t>
  </si>
  <si>
    <t xml:space="preserve">            a) Grants given to Institutions/Organisations</t>
  </si>
  <si>
    <t xml:space="preserve">                         -University of Calcutta</t>
  </si>
  <si>
    <t>INTEREST EARNED</t>
  </si>
  <si>
    <t xml:space="preserve">                Add:- Refunded/Received During the year (Annexure- "C")</t>
  </si>
  <si>
    <t>BANKURA NORTH DIVISION</t>
  </si>
  <si>
    <t>BANKURA SOUTH DIVISION</t>
  </si>
  <si>
    <t>24 PARGANAS SOUTH DIVISION</t>
  </si>
  <si>
    <t>KANGSABATI NORTH DIVISION</t>
  </si>
  <si>
    <t>KANGSABATI SOUTH DIVISION</t>
  </si>
  <si>
    <t>KALIMPONG SOIL CONSERVATION DIVISION</t>
  </si>
  <si>
    <t>KURSEONG SOIL CONSERVATION DIVISION</t>
  </si>
  <si>
    <t>BUXA TIGER RESERVE EAST DIVISION</t>
  </si>
  <si>
    <t>BUXA TIGER RESERVE WEST DIVISION</t>
  </si>
  <si>
    <t>SUNDARBAN TIGER RESERVE DIVISION</t>
  </si>
  <si>
    <t>WILDLIFE-HQ DIVISION</t>
  </si>
  <si>
    <t>MONITORING NORTH DIVISION</t>
  </si>
  <si>
    <t>Fixed Assets are stated at cost of acquisition inclusive of inward freight, duties and taxes, incidental and direct expenses related to acquisition. In respect of project involving construction, related pre- operational expenses      (Including Interest on Loan for Specific Project prior to it's completion) from part of the value of the assets capitalised.</t>
  </si>
  <si>
    <t>R. SONTHALIA &amp; COMPANY</t>
  </si>
  <si>
    <t>CHARTERED ACCOUNTANTS</t>
  </si>
  <si>
    <t>4, SYNAGOGUE STREET, 9TH FLOOR, KOLKATA - 700 001.</t>
  </si>
  <si>
    <t>Mobile No.:  9903364020    E-mail : jpmandholia@gmail.com</t>
  </si>
  <si>
    <t>We have prepared the Financial Statement of  Compensatory  Afforestation  Fund  Mangement  and Planning Authority (CAMPA) for the Financial Year 2016-17 , Which comprise the Balance Sheet as at 31st March 2017 , &amp; the "Statement of Income  and Expenditure" for the year ended 31st March 2017 and the "Receipt and Payments Accounts"  for the year ended  31st March  2017,  and a summary of significant accounting policies and other explanatory information.</t>
  </si>
  <si>
    <t xml:space="preserve">             i) In case of the Balance Sheet, of the state of affairs of  CAMPA as at 31st March 2017.</t>
  </si>
  <si>
    <t xml:space="preserve"> ii) In case of the Statement of Income and Expenditure, of the surplus for the period ended                                                                            on  31st March 2017.</t>
  </si>
  <si>
    <t xml:space="preserve">            iii) In case of the Receipts and payments Account for the period ended on 31st March 2017.</t>
  </si>
  <si>
    <t>BALANCE SHEET AS AT 31ST MARCH 2017</t>
  </si>
  <si>
    <t>AS AT 31.03.2017</t>
  </si>
  <si>
    <t>SCHEDULE FORMING PART OF BALANCE SHEET AS AT 31ST MARCH 2017                                                                             (Amount- Rs.)</t>
  </si>
  <si>
    <t>4. Schedule 1 to 25 are annexed to and form an integral part of the Balance Sheet as at 31.03.2017 and the Income  and Expenditure Account for the year ended on that date.</t>
  </si>
  <si>
    <t xml:space="preserve">                                                                                                                  RECEIPTS AND PAYMENTS FOR THE PERIOD / YEAR ENDED 31ST MARCH 2017                                                               (Amount- Rs.)</t>
  </si>
  <si>
    <t>STATEMENT SHOWING AMOUNT OF INTEREST EARNED DURING F.Y. 2016-2017.</t>
  </si>
  <si>
    <t>F.Y.2016-17</t>
  </si>
  <si>
    <t>PURULIA DIVISION</t>
  </si>
  <si>
    <t>WILDLIFE-II (GORUMARA WILD LIFE ) DIVISION</t>
  </si>
  <si>
    <t>BUXA TIGER RESERVE EAST</t>
  </si>
  <si>
    <t>BUXA TIGER RESERVE WEST</t>
  </si>
  <si>
    <t>SUNDARBAN TIGER RESERVE</t>
  </si>
  <si>
    <t>WILDLIFE -I (DARJEELING WILD LIFE ) DIVISION</t>
  </si>
  <si>
    <t>WILDLIFE -III (JALDAPARA WILD LIFE) DIVISION</t>
  </si>
  <si>
    <t>COACHBIHAR DIVISION</t>
  </si>
  <si>
    <t>OPENING BALANCE OF OLD CAMPA FUND AS ON 01.04.2016</t>
  </si>
  <si>
    <t>OPENING BALANCE OF NEW CAMPA FUND AS ON 01.04.2016</t>
  </si>
  <si>
    <t>OPENING BALANCE OF CAMPA FUND AS ON 01.04.16</t>
  </si>
  <si>
    <t>OPENING SECURITY DEPOSIT AS ON 01.04.2016</t>
  </si>
  <si>
    <t>OPENING INTEREST AS ON 01.04.2016</t>
  </si>
  <si>
    <t>OPENING BALANCE OF NEW FUND (INCLUDING INTEREST &amp; SECURITY) AS ON 01.04.2016</t>
  </si>
  <si>
    <t>OPENING BALANCE OF TOTAL FUND AS ON 01.04.2016</t>
  </si>
  <si>
    <t>CLOSING BALANCE OF OLD CAMPA FUND AS ON 31.03.17</t>
  </si>
  <si>
    <t>CLOSING BALANCE  OF NEW CAMPA FUND AS ON 31.03.17</t>
  </si>
  <si>
    <t>CLOSING BALANCE OF CAMPA FUND AS ON 31.03.17</t>
  </si>
  <si>
    <t>CLOSING SECURITY DEPOSIT AS ON 31.03.17</t>
  </si>
  <si>
    <t>CLOSING INTEREST AS ON 31.03.17</t>
  </si>
  <si>
    <t>CLOSING BALANCE OF NEW FUND (INCLUDING INTEREST &amp; SECURITY) AS ON 31.03.17</t>
  </si>
  <si>
    <t>CLOSING BALANCE AS ON 31.03.17</t>
  </si>
  <si>
    <t xml:space="preserve">PURULIA DIVISION </t>
  </si>
  <si>
    <t>WILDLIFE -III (JALDAPARA WILD LIFE ) DIVISION</t>
  </si>
  <si>
    <t xml:space="preserve">COACHBIHAR DIVISION </t>
  </si>
  <si>
    <t>INCOME AND EXPENDITURE ACCOUNT FOR THE YEAR ENDED 31ST MARCH 2017</t>
  </si>
  <si>
    <t>1. The amount of expenses of Rs.8,64,635.00 incurred by CAMPA head office and the amount of RS.26,38,819.50 spent by DFO's towards CAMPA Project during F.Y. 2016-17  has been adjusted with Capital Fund i.e. Adhoc CAMPA to get the actual position of remaining fund (Annexure-A).</t>
  </si>
  <si>
    <t>(ANNEXURE- "D")</t>
  </si>
  <si>
    <t>Particulars</t>
  </si>
  <si>
    <t xml:space="preserve">Details </t>
  </si>
  <si>
    <t>Amount (Rs)</t>
  </si>
  <si>
    <t>Balance as per Books</t>
  </si>
  <si>
    <t>Balance as per Bank Pass Book</t>
  </si>
  <si>
    <t>Bank Reconciliation Statement of Union Bank Savings A/c as on 31.03.2017</t>
  </si>
  <si>
    <t>Date :- 11th September, 2017.</t>
  </si>
  <si>
    <t>SUMMARY OF EXPENSES FOR F.Y. 2016-17 FOR ADJUSTING OPENING BALANCES AS NET (UTILISATION OF GRANTS IN AID)</t>
  </si>
  <si>
    <t>Amount of Grant received from Govt. of India, Ministry of Environment and Forest,New Delhi</t>
  </si>
  <si>
    <r>
      <rPr>
        <b/>
        <sz val="10"/>
        <color theme="1"/>
        <rFont val="Cambria"/>
        <family val="1"/>
        <scheme val="major"/>
      </rPr>
      <t xml:space="preserve"> Add:-  </t>
    </r>
    <r>
      <rPr>
        <sz val="10"/>
        <color theme="1"/>
        <rFont val="Cambria"/>
        <family val="1"/>
        <scheme val="major"/>
      </rPr>
      <t>contribution towards School Nursery Yojana</t>
    </r>
  </si>
  <si>
    <t>Add:-3. Cheque issued to Rontronics towards supply of Stationery Vide cheque no-034640, dated-30/03/2017, but not cleared during F.Y. 2016-17</t>
  </si>
  <si>
    <t>Add:- 1. Cheque issued to Webcon Consulting India towards Contractual Payment  vide cheque no-054741, dated- 30/03/2017, but not cleared during F.Y. 2016-17</t>
  </si>
  <si>
    <t>Add:-2.  Cheque issued to Webcon Consulting India towards Contractual Payment  vide cheque no-054742, dated- 30/03/2017, but not cleared during F.Y. 2016-17</t>
  </si>
</sst>
</file>

<file path=xl/styles.xml><?xml version="1.0" encoding="utf-8"?>
<styleSheet xmlns="http://schemas.openxmlformats.org/spreadsheetml/2006/main">
  <numFmts count="2">
    <numFmt numFmtId="43" formatCode="_ * #,##0.00_ ;_ * \-#,##0.00_ ;_ * &quot;-&quot;??_ ;_ @_ "/>
    <numFmt numFmtId="164" formatCode="#,##0.00_ ;\-#,##0.00\ "/>
  </numFmts>
  <fonts count="36">
    <font>
      <sz val="11"/>
      <color theme="1"/>
      <name val="Calibri"/>
      <family val="2"/>
      <scheme val="minor"/>
    </font>
    <font>
      <sz val="11"/>
      <color theme="1"/>
      <name val="Calibri"/>
      <family val="2"/>
      <scheme val="minor"/>
    </font>
    <font>
      <b/>
      <i/>
      <u/>
      <sz val="14"/>
      <color theme="1"/>
      <name val="Cambria"/>
      <family val="1"/>
      <scheme val="major"/>
    </font>
    <font>
      <sz val="11"/>
      <color theme="1"/>
      <name val="Cambria"/>
      <family val="1"/>
      <scheme val="major"/>
    </font>
    <font>
      <b/>
      <sz val="11"/>
      <color theme="1"/>
      <name val="Cambria"/>
      <family val="1"/>
      <scheme val="major"/>
    </font>
    <font>
      <b/>
      <sz val="12"/>
      <color theme="1"/>
      <name val="Cambria"/>
      <family val="1"/>
      <scheme val="major"/>
    </font>
    <font>
      <b/>
      <u/>
      <sz val="12"/>
      <color theme="1"/>
      <name val="Cambria"/>
      <family val="1"/>
      <scheme val="major"/>
    </font>
    <font>
      <sz val="12"/>
      <color theme="1"/>
      <name val="Cambria"/>
      <family val="1"/>
      <scheme val="major"/>
    </font>
    <font>
      <b/>
      <u/>
      <sz val="11"/>
      <color theme="1"/>
      <name val="Cambria"/>
      <family val="1"/>
      <scheme val="major"/>
    </font>
    <font>
      <b/>
      <i/>
      <u/>
      <sz val="12"/>
      <color theme="1"/>
      <name val="Cambria"/>
      <family val="1"/>
      <scheme val="major"/>
    </font>
    <font>
      <b/>
      <i/>
      <sz val="12"/>
      <color theme="1"/>
      <name val="Cambria"/>
      <family val="1"/>
      <scheme val="major"/>
    </font>
    <font>
      <b/>
      <i/>
      <sz val="14"/>
      <color theme="1"/>
      <name val="Cambria"/>
      <family val="1"/>
      <scheme val="major"/>
    </font>
    <font>
      <b/>
      <i/>
      <sz val="11"/>
      <color theme="1"/>
      <name val="Cambria"/>
      <family val="1"/>
      <scheme val="major"/>
    </font>
    <font>
      <b/>
      <i/>
      <u/>
      <sz val="11"/>
      <color theme="1"/>
      <name val="Cambria"/>
      <family val="1"/>
      <scheme val="major"/>
    </font>
    <font>
      <i/>
      <sz val="11"/>
      <color theme="1"/>
      <name val="Cambria"/>
      <family val="1"/>
      <scheme val="major"/>
    </font>
    <font>
      <b/>
      <i/>
      <sz val="10"/>
      <color theme="1"/>
      <name val="Cambria"/>
      <family val="1"/>
      <scheme val="major"/>
    </font>
    <font>
      <b/>
      <i/>
      <u/>
      <sz val="10"/>
      <color theme="1"/>
      <name val="Cambria"/>
      <family val="1"/>
      <scheme val="major"/>
    </font>
    <font>
      <sz val="10"/>
      <color theme="1"/>
      <name val="Cambria"/>
      <family val="1"/>
      <scheme val="major"/>
    </font>
    <font>
      <b/>
      <sz val="10"/>
      <color theme="1"/>
      <name val="Cambria"/>
      <family val="1"/>
      <scheme val="major"/>
    </font>
    <font>
      <b/>
      <i/>
      <u/>
      <sz val="10.5"/>
      <color theme="1"/>
      <name val="Cambria"/>
      <family val="1"/>
      <scheme val="major"/>
    </font>
    <font>
      <b/>
      <i/>
      <sz val="9"/>
      <color theme="1"/>
      <name val="Cambria"/>
      <family val="1"/>
      <scheme val="major"/>
    </font>
    <font>
      <b/>
      <sz val="11"/>
      <color theme="1"/>
      <name val="Calibri"/>
      <family val="2"/>
      <scheme val="minor"/>
    </font>
    <font>
      <b/>
      <sz val="10"/>
      <color theme="1"/>
      <name val="Calibri"/>
      <family val="2"/>
      <scheme val="minor"/>
    </font>
    <font>
      <sz val="10"/>
      <name val="Cambria"/>
      <family val="1"/>
      <scheme val="major"/>
    </font>
    <font>
      <b/>
      <i/>
      <sz val="11"/>
      <name val="Cambria"/>
      <family val="1"/>
      <scheme val="major"/>
    </font>
    <font>
      <sz val="11"/>
      <name val="Cambria"/>
      <family val="1"/>
      <scheme val="major"/>
    </font>
    <font>
      <b/>
      <i/>
      <sz val="10"/>
      <name val="Cambria"/>
      <family val="1"/>
      <scheme val="major"/>
    </font>
    <font>
      <b/>
      <sz val="10"/>
      <name val="Cambria"/>
      <family val="1"/>
      <scheme val="major"/>
    </font>
    <font>
      <sz val="10.5"/>
      <color theme="1"/>
      <name val="Cambria"/>
      <family val="1"/>
      <scheme val="major"/>
    </font>
    <font>
      <sz val="8"/>
      <color theme="1"/>
      <name val="Cambria"/>
      <family val="1"/>
      <scheme val="major"/>
    </font>
    <font>
      <sz val="16"/>
      <color theme="1"/>
      <name val="Arial Black"/>
      <family val="2"/>
    </font>
    <font>
      <sz val="11"/>
      <color theme="1"/>
      <name val="Book Antiqua"/>
      <family val="1"/>
    </font>
    <font>
      <sz val="10"/>
      <color theme="1"/>
      <name val="Book Antiqua"/>
      <family val="1"/>
    </font>
    <font>
      <b/>
      <sz val="12"/>
      <color theme="1"/>
      <name val="Calibri"/>
      <family val="2"/>
      <scheme val="minor"/>
    </font>
    <font>
      <sz val="11"/>
      <color theme="1" tint="0.249977111117893"/>
      <name val="Cambria"/>
      <family val="1"/>
      <scheme val="major"/>
    </font>
    <font>
      <b/>
      <i/>
      <sz val="8"/>
      <color theme="1"/>
      <name val="Cambria"/>
      <family val="1"/>
      <scheme val="major"/>
    </font>
  </fonts>
  <fills count="2">
    <fill>
      <patternFill patternType="none"/>
    </fill>
    <fill>
      <patternFill patternType="gray125"/>
    </fill>
  </fills>
  <borders count="50">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533">
    <xf numFmtId="0" fontId="0" fillId="0" borderId="0" xfId="0"/>
    <xf numFmtId="0" fontId="2" fillId="0" borderId="0" xfId="0" applyFont="1"/>
    <xf numFmtId="0" fontId="3" fillId="0" borderId="0" xfId="0" applyFont="1"/>
    <xf numFmtId="0" fontId="4" fillId="0" borderId="0" xfId="0" applyFont="1" applyBorder="1" applyAlignment="1"/>
    <xf numFmtId="0" fontId="3" fillId="0" borderId="0" xfId="0" applyFont="1" applyBorder="1"/>
    <xf numFmtId="43" fontId="3" fillId="0" borderId="11" xfId="1" applyFont="1" applyBorder="1"/>
    <xf numFmtId="0" fontId="3" fillId="0" borderId="11" xfId="0" applyFont="1" applyBorder="1"/>
    <xf numFmtId="0" fontId="3" fillId="0" borderId="8" xfId="0" applyFont="1" applyFill="1" applyBorder="1" applyAlignment="1">
      <alignment vertical="center"/>
    </xf>
    <xf numFmtId="0" fontId="7" fillId="0" borderId="11" xfId="0" applyFont="1" applyFill="1" applyBorder="1"/>
    <xf numFmtId="0" fontId="3" fillId="0" borderId="11" xfId="0" applyFont="1" applyFill="1" applyBorder="1" applyAlignment="1">
      <alignment vertical="center"/>
    </xf>
    <xf numFmtId="0" fontId="3" fillId="0" borderId="3" xfId="0" applyFont="1" applyFill="1" applyBorder="1" applyAlignment="1">
      <alignment vertical="center"/>
    </xf>
    <xf numFmtId="43" fontId="3" fillId="0" borderId="3" xfId="1" applyFont="1" applyBorder="1"/>
    <xf numFmtId="0" fontId="6" fillId="0" borderId="0" xfId="0" applyFont="1" applyBorder="1"/>
    <xf numFmtId="0" fontId="3" fillId="0" borderId="0" xfId="0" applyFont="1" applyBorder="1" applyAlignment="1">
      <alignment horizontal="left" wrapText="1" indent="6"/>
    </xf>
    <xf numFmtId="0" fontId="3" fillId="0" borderId="0" xfId="0" applyFont="1" applyBorder="1" applyAlignment="1"/>
    <xf numFmtId="0" fontId="3" fillId="0" borderId="0" xfId="0" applyFont="1" applyBorder="1" applyAlignment="1">
      <alignment horizontal="left" indent="5"/>
    </xf>
    <xf numFmtId="0" fontId="3" fillId="0" borderId="0" xfId="0" applyFont="1" applyBorder="1" applyAlignment="1">
      <alignment horizontal="left" indent="3"/>
    </xf>
    <xf numFmtId="0" fontId="7" fillId="0" borderId="0" xfId="0" applyFont="1" applyBorder="1"/>
    <xf numFmtId="0" fontId="3" fillId="0" borderId="0" xfId="0" applyFont="1" applyBorder="1" applyAlignment="1">
      <alignment horizontal="left" wrapText="1" indent="3"/>
    </xf>
    <xf numFmtId="0" fontId="3" fillId="0" borderId="0" xfId="0" applyFont="1" applyBorder="1" applyAlignment="1">
      <alignment horizontal="left" indent="1"/>
    </xf>
    <xf numFmtId="0" fontId="3" fillId="0" borderId="0" xfId="0" applyFont="1" applyBorder="1" applyAlignment="1">
      <alignment horizontal="left"/>
    </xf>
    <xf numFmtId="0" fontId="2" fillId="0" borderId="0" xfId="0" applyFont="1" applyBorder="1"/>
    <xf numFmtId="0" fontId="2" fillId="0" borderId="0" xfId="0" applyFont="1" applyBorder="1" applyAlignment="1">
      <alignment horizontal="left" indent="2"/>
    </xf>
    <xf numFmtId="0" fontId="4" fillId="0" borderId="7" xfId="0" applyFont="1" applyBorder="1" applyAlignment="1">
      <alignment horizontal="center" vertical="center"/>
    </xf>
    <xf numFmtId="0" fontId="3" fillId="0" borderId="8" xfId="0" applyFont="1" applyFill="1" applyBorder="1"/>
    <xf numFmtId="0" fontId="3" fillId="0" borderId="9" xfId="0" applyFont="1" applyFill="1" applyBorder="1"/>
    <xf numFmtId="0" fontId="4" fillId="0" borderId="13" xfId="0" applyFont="1" applyBorder="1" applyAlignment="1">
      <alignment horizontal="center" vertical="center"/>
    </xf>
    <xf numFmtId="0" fontId="3" fillId="0" borderId="7" xfId="0" applyFont="1" applyBorder="1" applyAlignment="1">
      <alignment horizontal="center" vertical="center"/>
    </xf>
    <xf numFmtId="43" fontId="3" fillId="0" borderId="11" xfId="1" applyFont="1" applyBorder="1" applyAlignment="1">
      <alignment horizontal="center" vertical="center"/>
    </xf>
    <xf numFmtId="43" fontId="3" fillId="0" borderId="3" xfId="1" applyFont="1" applyBorder="1" applyAlignment="1">
      <alignment horizontal="center" vertical="center"/>
    </xf>
    <xf numFmtId="43" fontId="3" fillId="0" borderId="10" xfId="1" applyFont="1" applyBorder="1" applyAlignment="1">
      <alignment horizontal="center" vertical="center"/>
    </xf>
    <xf numFmtId="0" fontId="3" fillId="0" borderId="0" xfId="0" applyFont="1" applyAlignment="1"/>
    <xf numFmtId="0" fontId="7" fillId="0" borderId="12" xfId="0" applyFont="1" applyFill="1" applyBorder="1"/>
    <xf numFmtId="0" fontId="3" fillId="0" borderId="12" xfId="0" applyFont="1" applyFill="1" applyBorder="1"/>
    <xf numFmtId="0" fontId="4" fillId="0" borderId="8" xfId="0" applyFont="1" applyFill="1" applyBorder="1"/>
    <xf numFmtId="0" fontId="7" fillId="0" borderId="0" xfId="0" applyFont="1"/>
    <xf numFmtId="0" fontId="5" fillId="0" borderId="13" xfId="0" applyFont="1" applyBorder="1" applyAlignment="1">
      <alignment horizontal="center" vertical="center"/>
    </xf>
    <xf numFmtId="0" fontId="4" fillId="0" borderId="9" xfId="0" applyFont="1" applyBorder="1" applyAlignment="1"/>
    <xf numFmtId="43" fontId="4" fillId="0" borderId="3" xfId="1" applyFont="1" applyBorder="1"/>
    <xf numFmtId="43" fontId="5" fillId="0" borderId="9" xfId="0" applyNumberFormat="1" applyFont="1" applyBorder="1" applyAlignment="1">
      <alignment horizontal="center" vertical="center"/>
    </xf>
    <xf numFmtId="0" fontId="5" fillId="0" borderId="8" xfId="0" applyFont="1" applyBorder="1" applyAlignment="1">
      <alignment horizontal="center" vertical="center"/>
    </xf>
    <xf numFmtId="0" fontId="9" fillId="0" borderId="1" xfId="0" applyFont="1" applyFill="1" applyBorder="1" applyAlignment="1">
      <alignment horizontal="center" vertical="center"/>
    </xf>
    <xf numFmtId="0" fontId="9" fillId="0" borderId="12" xfId="0" applyFont="1" applyFill="1" applyBorder="1"/>
    <xf numFmtId="0" fontId="9" fillId="0" borderId="14" xfId="0" applyFont="1" applyFill="1" applyBorder="1"/>
    <xf numFmtId="0" fontId="9" fillId="0" borderId="14" xfId="0" applyFont="1" applyFill="1" applyBorder="1" applyAlignment="1">
      <alignment horizont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43" fontId="3" fillId="0" borderId="13" xfId="1" applyFont="1" applyBorder="1" applyAlignment="1">
      <alignment horizontal="center" vertical="center"/>
    </xf>
    <xf numFmtId="43" fontId="3" fillId="0" borderId="1" xfId="1" applyFont="1" applyBorder="1" applyAlignment="1">
      <alignment horizontal="center" vertical="center"/>
    </xf>
    <xf numFmtId="0" fontId="4" fillId="0" borderId="12" xfId="0" applyFont="1" applyBorder="1" applyAlignment="1">
      <alignment horizontal="center" vertical="center"/>
    </xf>
    <xf numFmtId="43" fontId="4" fillId="0" borderId="8" xfId="0" applyNumberFormat="1" applyFont="1" applyBorder="1" applyAlignment="1">
      <alignment horizontal="center" vertical="center"/>
    </xf>
    <xf numFmtId="0" fontId="3" fillId="0" borderId="13" xfId="0" applyFont="1" applyBorder="1" applyAlignment="1">
      <alignment horizontal="center" vertical="center"/>
    </xf>
    <xf numFmtId="43" fontId="3" fillId="0" borderId="12" xfId="1" applyFont="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9" xfId="0" applyFont="1" applyFill="1" applyBorder="1" applyAlignment="1">
      <alignment horizontal="center"/>
    </xf>
    <xf numFmtId="0" fontId="4" fillId="0" borderId="9" xfId="0" applyFont="1" applyFill="1" applyBorder="1"/>
    <xf numFmtId="0" fontId="10" fillId="0" borderId="15"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0" xfId="0" applyFont="1" applyAlignment="1">
      <alignment horizontal="left" wrapText="1"/>
    </xf>
    <xf numFmtId="0" fontId="7" fillId="0" borderId="0" xfId="0" applyFont="1" applyAlignment="1">
      <alignment horizontal="left" wrapText="1" readingOrder="1"/>
    </xf>
    <xf numFmtId="0" fontId="7" fillId="0" borderId="0" xfId="0" applyFont="1" applyAlignment="1">
      <alignment horizontal="left" wrapText="1" indent="3"/>
    </xf>
    <xf numFmtId="0" fontId="7" fillId="0" borderId="0" xfId="0" applyFont="1" applyAlignment="1">
      <alignment horizontal="left" wrapText="1" indent="5"/>
    </xf>
    <xf numFmtId="0" fontId="12" fillId="0" borderId="0" xfId="0" applyFont="1"/>
    <xf numFmtId="0" fontId="7" fillId="0" borderId="0" xfId="0" applyFont="1" applyAlignment="1"/>
    <xf numFmtId="0" fontId="7" fillId="0" borderId="12" xfId="0" applyFont="1" applyBorder="1" applyAlignment="1">
      <alignment horizontal="left" vertical="center"/>
    </xf>
    <xf numFmtId="0" fontId="13" fillId="0" borderId="13" xfId="0" applyFont="1" applyBorder="1" applyAlignment="1">
      <alignment horizontal="left" vertical="center"/>
    </xf>
    <xf numFmtId="0" fontId="3" fillId="0" borderId="12" xfId="0" applyFont="1" applyBorder="1" applyAlignment="1">
      <alignment horizontal="left" vertical="center"/>
    </xf>
    <xf numFmtId="0" fontId="10" fillId="0" borderId="1" xfId="0" applyFont="1" applyBorder="1" applyAlignment="1">
      <alignment horizontal="left" vertical="center"/>
    </xf>
    <xf numFmtId="0" fontId="12" fillId="0" borderId="13" xfId="0" applyFont="1" applyBorder="1" applyAlignment="1">
      <alignment horizontal="left" vertical="center"/>
    </xf>
    <xf numFmtId="0" fontId="12" fillId="0" borderId="1" xfId="0" applyFont="1" applyBorder="1" applyAlignment="1">
      <alignment horizontal="left" vertical="center"/>
    </xf>
    <xf numFmtId="0" fontId="14" fillId="0" borderId="13" xfId="0" applyFont="1" applyBorder="1" applyAlignment="1">
      <alignment horizontal="center"/>
    </xf>
    <xf numFmtId="0" fontId="3" fillId="0" borderId="1"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9" fillId="0" borderId="13" xfId="0" applyFont="1" applyBorder="1" applyAlignment="1">
      <alignment horizontal="left" vertical="center"/>
    </xf>
    <xf numFmtId="0" fontId="12" fillId="0" borderId="1" xfId="0" applyFont="1" applyBorder="1" applyAlignment="1">
      <alignment horizontal="left"/>
    </xf>
    <xf numFmtId="0" fontId="6" fillId="0" borderId="13" xfId="0" applyFont="1" applyBorder="1" applyAlignment="1">
      <alignment horizontal="left"/>
    </xf>
    <xf numFmtId="0" fontId="3" fillId="0" borderId="12" xfId="0" applyFont="1" applyBorder="1" applyAlignment="1">
      <alignment horizontal="left"/>
    </xf>
    <xf numFmtId="0" fontId="3" fillId="0" borderId="1" xfId="0" applyFont="1" applyBorder="1" applyAlignment="1">
      <alignment horizontal="left"/>
    </xf>
    <xf numFmtId="0" fontId="12" fillId="0" borderId="13" xfId="0" applyFont="1" applyBorder="1" applyAlignment="1">
      <alignment horizontal="left"/>
    </xf>
    <xf numFmtId="0" fontId="3" fillId="0" borderId="12" xfId="0" applyFont="1" applyBorder="1" applyAlignment="1"/>
    <xf numFmtId="0" fontId="9" fillId="0" borderId="12" xfId="0" applyFont="1" applyBorder="1" applyAlignment="1">
      <alignment horizontal="left"/>
    </xf>
    <xf numFmtId="0" fontId="9" fillId="0" borderId="1" xfId="0" applyFont="1" applyBorder="1" applyAlignment="1">
      <alignment horizontal="left"/>
    </xf>
    <xf numFmtId="0" fontId="9" fillId="0" borderId="13" xfId="0" applyFont="1" applyBorder="1" applyAlignment="1">
      <alignment horizontal="left"/>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xf>
    <xf numFmtId="0" fontId="6" fillId="0" borderId="0" xfId="0" applyFont="1" applyAlignment="1">
      <alignment horizontal="center"/>
    </xf>
    <xf numFmtId="0" fontId="9" fillId="0" borderId="0" xfId="0" applyFont="1"/>
    <xf numFmtId="0" fontId="15" fillId="0" borderId="6" xfId="0" applyFont="1" applyBorder="1" applyAlignment="1">
      <alignment horizontal="center" vertical="center"/>
    </xf>
    <xf numFmtId="0" fontId="15" fillId="0" borderId="5" xfId="0" applyFont="1" applyBorder="1" applyAlignment="1">
      <alignment horizontal="center" vertical="center"/>
    </xf>
    <xf numFmtId="43" fontId="3" fillId="0" borderId="12" xfId="1" applyFont="1" applyBorder="1" applyAlignment="1">
      <alignment vertical="center"/>
    </xf>
    <xf numFmtId="43" fontId="3" fillId="0" borderId="1" xfId="1" applyFont="1" applyBorder="1" applyAlignment="1">
      <alignment vertical="center"/>
    </xf>
    <xf numFmtId="0" fontId="15" fillId="0" borderId="13" xfId="0" applyFont="1" applyBorder="1" applyAlignment="1">
      <alignment horizontal="center" vertical="center"/>
    </xf>
    <xf numFmtId="0" fontId="16" fillId="0" borderId="26" xfId="0" applyFont="1" applyBorder="1" applyAlignment="1">
      <alignment horizontal="left"/>
    </xf>
    <xf numFmtId="0" fontId="3" fillId="0" borderId="12" xfId="0" applyFont="1" applyBorder="1" applyAlignment="1">
      <alignment horizontal="left" vertical="center" wrapText="1"/>
    </xf>
    <xf numFmtId="0" fontId="16" fillId="0" borderId="6" xfId="0" applyFont="1" applyFill="1" applyBorder="1" applyAlignment="1">
      <alignment vertical="center" wrapText="1"/>
    </xf>
    <xf numFmtId="0" fontId="3" fillId="0" borderId="0" xfId="0" applyFont="1" applyFill="1"/>
    <xf numFmtId="0" fontId="7" fillId="0" borderId="8" xfId="0" applyFont="1" applyFill="1" applyBorder="1"/>
    <xf numFmtId="43" fontId="3" fillId="0" borderId="0" xfId="0" applyNumberFormat="1" applyFont="1"/>
    <xf numFmtId="0" fontId="8" fillId="0" borderId="12" xfId="0" applyFont="1" applyFill="1" applyBorder="1" applyAlignment="1">
      <alignment horizontal="left" wrapText="1" indent="1"/>
    </xf>
    <xf numFmtId="0" fontId="3" fillId="0" borderId="0" xfId="0" applyFont="1" applyBorder="1" applyAlignment="1">
      <alignment horizontal="left" vertical="center" wrapText="1" indent="3"/>
    </xf>
    <xf numFmtId="43" fontId="3" fillId="0" borderId="8" xfId="1" applyFont="1" applyFill="1" applyBorder="1"/>
    <xf numFmtId="43" fontId="3" fillId="0" borderId="0" xfId="1" applyFont="1" applyFill="1" applyBorder="1"/>
    <xf numFmtId="43" fontId="3" fillId="0" borderId="11" xfId="1" applyFont="1" applyFill="1" applyBorder="1"/>
    <xf numFmtId="43" fontId="3" fillId="0" borderId="9" xfId="1" applyFont="1" applyFill="1" applyBorder="1"/>
    <xf numFmtId="43" fontId="3" fillId="0" borderId="2" xfId="1" applyFont="1" applyFill="1" applyBorder="1"/>
    <xf numFmtId="0" fontId="17" fillId="0" borderId="0" xfId="0" applyFont="1" applyFill="1"/>
    <xf numFmtId="0" fontId="12" fillId="0" borderId="0" xfId="0" applyFont="1" applyAlignment="1"/>
    <xf numFmtId="0" fontId="10" fillId="0" borderId="0" xfId="0" applyFont="1" applyFill="1" applyBorder="1" applyAlignment="1">
      <alignment horizontal="center" vertical="center"/>
    </xf>
    <xf numFmtId="43" fontId="3" fillId="0" borderId="0" xfId="1" applyFont="1" applyFill="1"/>
    <xf numFmtId="43" fontId="3" fillId="0" borderId="0" xfId="1" applyFont="1" applyFill="1" applyBorder="1" applyAlignment="1">
      <alignment horizontal="center" vertical="center"/>
    </xf>
    <xf numFmtId="43" fontId="4" fillId="0" borderId="0" xfId="1" applyFont="1" applyFill="1" applyBorder="1" applyAlignment="1">
      <alignment horizontal="center" vertical="center"/>
    </xf>
    <xf numFmtId="0" fontId="3" fillId="0" borderId="33" xfId="0" applyFont="1" applyFill="1" applyBorder="1" applyAlignment="1">
      <alignment horizontal="center" vertical="center"/>
    </xf>
    <xf numFmtId="43" fontId="3" fillId="0" borderId="0" xfId="0" applyNumberFormat="1" applyFont="1" applyFill="1"/>
    <xf numFmtId="43" fontId="3" fillId="0" borderId="8" xfId="1" applyFont="1" applyFill="1" applyBorder="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24" fillId="0" borderId="0" xfId="0" applyFont="1"/>
    <xf numFmtId="0" fontId="25" fillId="0" borderId="0" xfId="0" applyFont="1"/>
    <xf numFmtId="0" fontId="12" fillId="0" borderId="0" xfId="0" applyFont="1" applyAlignment="1">
      <alignment vertical="center" wrapText="1"/>
    </xf>
    <xf numFmtId="0" fontId="12" fillId="0" borderId="0" xfId="0" applyFont="1" applyAlignment="1">
      <alignment horizontal="right"/>
    </xf>
    <xf numFmtId="0" fontId="4" fillId="0" borderId="0" xfId="0" applyFont="1"/>
    <xf numFmtId="0" fontId="4" fillId="0" borderId="0" xfId="0" applyFont="1" applyAlignment="1">
      <alignment horizontal="right"/>
    </xf>
    <xf numFmtId="0" fontId="4" fillId="0" borderId="0" xfId="0" applyFont="1" applyAlignment="1">
      <alignment horizontal="left"/>
    </xf>
    <xf numFmtId="43" fontId="3" fillId="0" borderId="0" xfId="0" applyNumberFormat="1" applyFont="1" applyAlignment="1"/>
    <xf numFmtId="0" fontId="4" fillId="0" borderId="0" xfId="0" applyFont="1" applyFill="1" applyBorder="1" applyAlignment="1">
      <alignment vertical="top"/>
    </xf>
    <xf numFmtId="0" fontId="8" fillId="0" borderId="0" xfId="0" applyFont="1" applyFill="1" applyAlignment="1">
      <alignment horizontal="center" vertical="center"/>
    </xf>
    <xf numFmtId="0" fontId="12" fillId="0" borderId="6" xfId="0" applyFont="1" applyFill="1" applyBorder="1" applyAlignment="1">
      <alignment horizontal="left" vertical="center"/>
    </xf>
    <xf numFmtId="0" fontId="15" fillId="0" borderId="14" xfId="0" applyFont="1" applyFill="1" applyBorder="1" applyAlignment="1">
      <alignment horizontal="center" vertical="center"/>
    </xf>
    <xf numFmtId="43" fontId="3" fillId="0" borderId="7" xfId="1" applyFont="1" applyFill="1" applyBorder="1" applyAlignment="1">
      <alignment horizontal="center" vertical="center"/>
    </xf>
    <xf numFmtId="43" fontId="3" fillId="0" borderId="9" xfId="1" applyFont="1" applyFill="1" applyBorder="1" applyAlignment="1">
      <alignment horizontal="center" vertical="center"/>
    </xf>
    <xf numFmtId="0" fontId="9" fillId="0" borderId="14" xfId="0" applyFont="1" applyFill="1" applyBorder="1" applyAlignment="1">
      <alignment horizontal="center" vertical="center"/>
    </xf>
    <xf numFmtId="43" fontId="3" fillId="0" borderId="6" xfId="1" applyFont="1" applyFill="1" applyBorder="1" applyAlignment="1">
      <alignment horizontal="center" vertical="center"/>
    </xf>
    <xf numFmtId="0" fontId="3" fillId="0" borderId="0" xfId="0" applyFont="1" applyFill="1" applyBorder="1"/>
    <xf numFmtId="0" fontId="14" fillId="0" borderId="0" xfId="0" applyFont="1" applyFill="1" applyAlignment="1"/>
    <xf numFmtId="0" fontId="9" fillId="0" borderId="6" xfId="0" applyFont="1" applyFill="1" applyBorder="1"/>
    <xf numFmtId="0" fontId="14" fillId="0" borderId="0" xfId="0" applyFont="1" applyFill="1"/>
    <xf numFmtId="0" fontId="9" fillId="0" borderId="14" xfId="0" applyFont="1" applyFill="1" applyBorder="1" applyAlignment="1"/>
    <xf numFmtId="43" fontId="4" fillId="0" borderId="6" xfId="1" applyFont="1" applyFill="1" applyBorder="1" applyAlignment="1">
      <alignment horizontal="center" vertical="center"/>
    </xf>
    <xf numFmtId="0" fontId="23" fillId="0" borderId="0" xfId="0" applyFont="1" applyFill="1"/>
    <xf numFmtId="0" fontId="23"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3" fillId="0" borderId="0" xfId="0" applyFont="1" applyFill="1" applyBorder="1"/>
    <xf numFmtId="0" fontId="13" fillId="0" borderId="0" xfId="0" applyFont="1" applyFill="1" applyAlignment="1">
      <alignment horizont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7" xfId="0" applyFont="1" applyFill="1" applyBorder="1" applyAlignment="1">
      <alignment horizontal="center" vertical="center"/>
    </xf>
    <xf numFmtId="0" fontId="3" fillId="0" borderId="7" xfId="0" applyFont="1" applyFill="1" applyBorder="1"/>
    <xf numFmtId="43" fontId="3" fillId="0" borderId="10" xfId="1" applyFont="1" applyFill="1" applyBorder="1" applyAlignment="1">
      <alignment horizontal="center" vertical="center"/>
    </xf>
    <xf numFmtId="0" fontId="17" fillId="0" borderId="8" xfId="0" applyFont="1" applyFill="1" applyBorder="1"/>
    <xf numFmtId="43" fontId="3" fillId="0" borderId="11" xfId="1" applyFont="1" applyFill="1" applyBorder="1" applyAlignment="1">
      <alignment horizontal="center" vertical="center"/>
    </xf>
    <xf numFmtId="0" fontId="17" fillId="0" borderId="8" xfId="0" applyFont="1" applyFill="1" applyBorder="1" applyAlignment="1">
      <alignment wrapText="1"/>
    </xf>
    <xf numFmtId="0" fontId="17" fillId="0" borderId="8" xfId="0" applyFont="1" applyFill="1" applyBorder="1" applyAlignment="1">
      <alignment horizontal="left" vertical="top"/>
    </xf>
    <xf numFmtId="0" fontId="17" fillId="0" borderId="12" xfId="0" applyFont="1" applyFill="1" applyBorder="1" applyAlignment="1">
      <alignment horizontal="left" vertical="top"/>
    </xf>
    <xf numFmtId="0" fontId="3" fillId="0" borderId="8" xfId="0" applyFont="1" applyFill="1" applyBorder="1" applyAlignment="1">
      <alignment horizontal="center" vertical="center"/>
    </xf>
    <xf numFmtId="0" fontId="3" fillId="0" borderId="1" xfId="0" applyFont="1" applyFill="1" applyBorder="1" applyAlignment="1">
      <alignment horizontal="left" vertical="top"/>
    </xf>
    <xf numFmtId="43" fontId="3" fillId="0" borderId="3" xfId="1" applyFont="1" applyFill="1" applyBorder="1" applyAlignment="1">
      <alignment horizontal="center" vertical="center"/>
    </xf>
    <xf numFmtId="0" fontId="10" fillId="0" borderId="9" xfId="0" applyFont="1" applyFill="1" applyBorder="1"/>
    <xf numFmtId="43" fontId="3" fillId="0" borderId="9" xfId="0" applyNumberFormat="1" applyFont="1" applyFill="1" applyBorder="1" applyAlignment="1">
      <alignment horizontal="center" vertical="center"/>
    </xf>
    <xf numFmtId="43" fontId="4" fillId="0" borderId="9" xfId="0" applyNumberFormat="1" applyFont="1" applyFill="1" applyBorder="1" applyAlignment="1">
      <alignment horizontal="center" vertical="center"/>
    </xf>
    <xf numFmtId="0" fontId="5" fillId="0" borderId="0" xfId="0" applyFont="1" applyFill="1" applyBorder="1"/>
    <xf numFmtId="43" fontId="3" fillId="0" borderId="0" xfId="0" applyNumberFormat="1" applyFont="1" applyFill="1" applyBorder="1" applyAlignment="1">
      <alignment horizontal="center" vertical="center"/>
    </xf>
    <xf numFmtId="0" fontId="14" fillId="0" borderId="0" xfId="0" applyFont="1" applyFill="1" applyBorder="1" applyAlignment="1"/>
    <xf numFmtId="0" fontId="14" fillId="0" borderId="0" xfId="0" applyFont="1" applyFill="1" applyBorder="1" applyAlignment="1">
      <alignment horizontal="center" vertical="center"/>
    </xf>
    <xf numFmtId="0" fontId="13" fillId="0" borderId="0" xfId="0" applyFont="1" applyFill="1" applyAlignment="1">
      <alignment horizontal="center" vertical="center"/>
    </xf>
    <xf numFmtId="0" fontId="6" fillId="0" borderId="12" xfId="0" applyFont="1" applyFill="1" applyBorder="1"/>
    <xf numFmtId="0" fontId="8" fillId="0" borderId="12" xfId="0" applyFont="1" applyFill="1" applyBorder="1"/>
    <xf numFmtId="43" fontId="3" fillId="0" borderId="12" xfId="1" applyFont="1" applyFill="1" applyBorder="1" applyAlignment="1">
      <alignment horizontal="center" vertical="center"/>
    </xf>
    <xf numFmtId="43" fontId="4" fillId="0" borderId="14" xfId="0" applyNumberFormat="1" applyFont="1" applyFill="1" applyBorder="1" applyAlignment="1">
      <alignment horizontal="center" vertical="center"/>
    </xf>
    <xf numFmtId="0" fontId="12" fillId="0" borderId="0" xfId="0" applyFont="1" applyFill="1" applyBorder="1" applyAlignment="1">
      <alignment vertical="top"/>
    </xf>
    <xf numFmtId="0" fontId="15" fillId="0" borderId="6" xfId="0" applyFont="1" applyFill="1" applyBorder="1" applyAlignment="1">
      <alignment horizontal="center" vertical="center"/>
    </xf>
    <xf numFmtId="0" fontId="5" fillId="0" borderId="12" xfId="0" applyFont="1" applyFill="1" applyBorder="1" applyAlignment="1"/>
    <xf numFmtId="0" fontId="12" fillId="0" borderId="14" xfId="0" applyFont="1" applyFill="1" applyBorder="1" applyAlignment="1">
      <alignment horizontal="center" vertical="top"/>
    </xf>
    <xf numFmtId="0" fontId="4" fillId="0" borderId="7" xfId="0" applyFont="1" applyFill="1" applyBorder="1"/>
    <xf numFmtId="0" fontId="5" fillId="0" borderId="8" xfId="0" applyFont="1" applyFill="1" applyBorder="1"/>
    <xf numFmtId="0" fontId="12" fillId="0" borderId="6" xfId="0" applyFont="1" applyFill="1" applyBorder="1" applyAlignment="1">
      <alignment vertical="center"/>
    </xf>
    <xf numFmtId="0" fontId="3" fillId="0" borderId="0" xfId="0" applyFont="1" applyFill="1" applyBorder="1" applyAlignment="1"/>
    <xf numFmtId="0" fontId="14" fillId="0" borderId="0" xfId="0" applyFont="1" applyFill="1" applyAlignment="1">
      <alignment horizontal="center" vertical="center"/>
    </xf>
    <xf numFmtId="0" fontId="10" fillId="0" borderId="14" xfId="0" applyFont="1" applyFill="1" applyBorder="1" applyAlignment="1">
      <alignment horizontal="center" vertical="center"/>
    </xf>
    <xf numFmtId="0" fontId="4" fillId="0" borderId="0" xfId="0" applyFont="1" applyFill="1" applyBorder="1" applyAlignment="1">
      <alignment vertical="center"/>
    </xf>
    <xf numFmtId="0" fontId="14" fillId="0" borderId="0" xfId="0" applyFont="1" applyFill="1" applyBorder="1"/>
    <xf numFmtId="0" fontId="0" fillId="0" borderId="0" xfId="0" applyFill="1"/>
    <xf numFmtId="0" fontId="16"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3" fillId="0" borderId="8" xfId="0" applyFont="1" applyFill="1" applyBorder="1"/>
    <xf numFmtId="0" fontId="8" fillId="0" borderId="8" xfId="0" applyFont="1" applyFill="1" applyBorder="1"/>
    <xf numFmtId="0" fontId="3" fillId="0" borderId="8" xfId="0" applyFont="1" applyFill="1" applyBorder="1" applyAlignment="1">
      <alignment vertical="top"/>
    </xf>
    <xf numFmtId="0" fontId="4" fillId="0" borderId="6" xfId="0" applyFont="1" applyFill="1" applyBorder="1"/>
    <xf numFmtId="43" fontId="3" fillId="0" borderId="6" xfId="0" applyNumberFormat="1" applyFont="1" applyFill="1" applyBorder="1"/>
    <xf numFmtId="0" fontId="3" fillId="0" borderId="6" xfId="0" applyFont="1" applyFill="1" applyBorder="1" applyAlignment="1"/>
    <xf numFmtId="0" fontId="3" fillId="0" borderId="20" xfId="0" applyFont="1" applyFill="1" applyBorder="1" applyAlignment="1"/>
    <xf numFmtId="0" fontId="3" fillId="0" borderId="6" xfId="0" applyFont="1" applyFill="1" applyBorder="1"/>
    <xf numFmtId="0" fontId="13" fillId="0" borderId="6" xfId="0" applyFont="1" applyFill="1" applyBorder="1" applyAlignment="1">
      <alignment vertical="top"/>
    </xf>
    <xf numFmtId="0" fontId="3" fillId="0" borderId="1" xfId="0" applyFont="1" applyFill="1" applyBorder="1" applyAlignment="1"/>
    <xf numFmtId="0" fontId="3" fillId="0" borderId="14" xfId="0" applyFont="1" applyFill="1" applyBorder="1" applyAlignment="1"/>
    <xf numFmtId="0" fontId="28" fillId="0" borderId="8" xfId="0" applyFont="1" applyFill="1" applyBorder="1"/>
    <xf numFmtId="43" fontId="17" fillId="0" borderId="0" xfId="0" applyNumberFormat="1" applyFont="1" applyFill="1"/>
    <xf numFmtId="0" fontId="9" fillId="0" borderId="7" xfId="0" applyFont="1" applyFill="1" applyBorder="1" applyAlignment="1">
      <alignment vertical="center"/>
    </xf>
    <xf numFmtId="0" fontId="3" fillId="0" borderId="13" xfId="0" applyFont="1" applyFill="1" applyBorder="1"/>
    <xf numFmtId="43" fontId="3" fillId="0" borderId="7" xfId="1" applyFont="1" applyFill="1" applyBorder="1"/>
    <xf numFmtId="0" fontId="3" fillId="0" borderId="1" xfId="0" applyFont="1" applyFill="1" applyBorder="1"/>
    <xf numFmtId="0" fontId="9" fillId="0" borderId="9" xfId="0" applyFont="1" applyFill="1" applyBorder="1"/>
    <xf numFmtId="43" fontId="3" fillId="0" borderId="3" xfId="1" applyFont="1" applyFill="1" applyBorder="1"/>
    <xf numFmtId="0" fontId="10" fillId="0" borderId="1" xfId="0" applyFont="1" applyFill="1" applyBorder="1"/>
    <xf numFmtId="43" fontId="3" fillId="0" borderId="1" xfId="1" applyFont="1" applyFill="1" applyBorder="1"/>
    <xf numFmtId="43" fontId="3" fillId="0" borderId="6" xfId="1" applyFont="1" applyFill="1" applyBorder="1"/>
    <xf numFmtId="0" fontId="13" fillId="0" borderId="13" xfId="0" applyFont="1" applyFill="1" applyBorder="1"/>
    <xf numFmtId="0" fontId="8" fillId="0" borderId="12" xfId="0" applyFont="1" applyFill="1" applyBorder="1" applyAlignment="1">
      <alignment horizontal="left" vertical="top"/>
    </xf>
    <xf numFmtId="43" fontId="4" fillId="0" borderId="6" xfId="1" applyFont="1" applyFill="1" applyBorder="1"/>
    <xf numFmtId="0" fontId="13" fillId="0" borderId="12" xfId="0" applyFont="1" applyFill="1" applyBorder="1"/>
    <xf numFmtId="43" fontId="3" fillId="0" borderId="5" xfId="1" applyFont="1" applyFill="1" applyBorder="1"/>
    <xf numFmtId="43" fontId="3" fillId="0" borderId="10" xfId="1" applyFont="1" applyFill="1" applyBorder="1"/>
    <xf numFmtId="0" fontId="3" fillId="0" borderId="12" xfId="0" applyFont="1" applyFill="1" applyBorder="1" applyAlignment="1">
      <alignment horizontal="center"/>
    </xf>
    <xf numFmtId="0" fontId="8" fillId="0" borderId="12" xfId="0" applyFont="1" applyFill="1" applyBorder="1" applyAlignment="1">
      <alignment horizontal="left" indent="3"/>
    </xf>
    <xf numFmtId="0" fontId="8" fillId="0" borderId="1" xfId="0" applyFont="1" applyFill="1" applyBorder="1"/>
    <xf numFmtId="43" fontId="4" fillId="0" borderId="6" xfId="0" applyNumberFormat="1" applyFont="1" applyFill="1" applyBorder="1"/>
    <xf numFmtId="0" fontId="16" fillId="0" borderId="7" xfId="0" applyFont="1" applyFill="1" applyBorder="1" applyAlignment="1">
      <alignment vertical="top"/>
    </xf>
    <xf numFmtId="0" fontId="8" fillId="0" borderId="0" xfId="0" applyFont="1" applyFill="1" applyBorder="1" applyAlignment="1">
      <alignment vertical="top"/>
    </xf>
    <xf numFmtId="0" fontId="8" fillId="0" borderId="13" xfId="0" applyFont="1" applyFill="1" applyBorder="1" applyAlignment="1">
      <alignment horizontal="left"/>
    </xf>
    <xf numFmtId="0" fontId="3" fillId="0" borderId="12" xfId="0" applyFont="1" applyFill="1" applyBorder="1" applyAlignment="1"/>
    <xf numFmtId="0" fontId="9" fillId="0" borderId="9" xfId="0" applyFont="1" applyFill="1" applyBorder="1" applyAlignment="1">
      <alignment horizontal="center" vertical="center"/>
    </xf>
    <xf numFmtId="43" fontId="3" fillId="0" borderId="24" xfId="1" applyFont="1" applyFill="1" applyBorder="1" applyAlignment="1">
      <alignment horizontal="center" vertical="center"/>
    </xf>
    <xf numFmtId="0" fontId="16" fillId="0" borderId="6" xfId="0" applyFont="1" applyFill="1" applyBorder="1"/>
    <xf numFmtId="0" fontId="15" fillId="0" borderId="13" xfId="0" applyFont="1" applyFill="1" applyBorder="1" applyAlignment="1">
      <alignment horizontal="center" vertical="center"/>
    </xf>
    <xf numFmtId="0" fontId="15" fillId="0" borderId="7" xfId="0" applyFont="1" applyFill="1" applyBorder="1" applyAlignment="1">
      <alignment horizontal="center" vertical="center"/>
    </xf>
    <xf numFmtId="0" fontId="8" fillId="0" borderId="13" xfId="0" applyFont="1" applyFill="1" applyBorder="1"/>
    <xf numFmtId="0" fontId="3" fillId="0" borderId="13"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7" xfId="0" applyFont="1" applyFill="1" applyBorder="1" applyAlignment="1">
      <alignment horizontal="center" vertical="center"/>
    </xf>
    <xf numFmtId="43" fontId="3" fillId="0" borderId="44" xfId="1" applyFont="1" applyFill="1" applyBorder="1" applyAlignment="1">
      <alignment horizontal="center" vertical="center"/>
    </xf>
    <xf numFmtId="43" fontId="3" fillId="0" borderId="41" xfId="1" applyFont="1" applyFill="1" applyBorder="1" applyAlignment="1">
      <alignment horizontal="center" vertical="center"/>
    </xf>
    <xf numFmtId="43" fontId="3" fillId="0" borderId="1" xfId="1" applyFont="1" applyFill="1" applyBorder="1" applyAlignment="1">
      <alignment horizontal="center" vertical="center"/>
    </xf>
    <xf numFmtId="43" fontId="3" fillId="0" borderId="25" xfId="1" applyFont="1" applyFill="1" applyBorder="1" applyAlignment="1">
      <alignment horizontal="center" vertical="center"/>
    </xf>
    <xf numFmtId="43" fontId="3" fillId="0" borderId="42" xfId="1" applyFont="1" applyFill="1" applyBorder="1" applyAlignment="1">
      <alignment horizontal="center" vertical="center"/>
    </xf>
    <xf numFmtId="43" fontId="3" fillId="0" borderId="16" xfId="1" applyFont="1" applyFill="1" applyBorder="1" applyAlignment="1">
      <alignment horizontal="center" vertical="center"/>
    </xf>
    <xf numFmtId="43" fontId="3" fillId="0" borderId="17" xfId="1" applyFont="1" applyFill="1" applyBorder="1" applyAlignment="1">
      <alignment horizontal="center" vertical="center"/>
    </xf>
    <xf numFmtId="0" fontId="12" fillId="0" borderId="14" xfId="0" applyFont="1" applyFill="1" applyBorder="1"/>
    <xf numFmtId="43" fontId="3" fillId="0" borderId="14" xfId="1" applyFont="1" applyFill="1" applyBorder="1" applyAlignment="1">
      <alignment horizontal="center" vertical="center"/>
    </xf>
    <xf numFmtId="0" fontId="3" fillId="0" borderId="0" xfId="0" applyFont="1" applyFill="1" applyBorder="1" applyAlignment="1">
      <alignment horizontal="center"/>
    </xf>
    <xf numFmtId="0" fontId="8" fillId="0" borderId="7" xfId="0" applyFont="1" applyFill="1" applyBorder="1"/>
    <xf numFmtId="0" fontId="8" fillId="0" borderId="9" xfId="0" applyFont="1" applyFill="1" applyBorder="1"/>
    <xf numFmtId="43" fontId="4" fillId="0" borderId="9" xfId="1" applyFont="1" applyFill="1" applyBorder="1" applyAlignment="1">
      <alignment horizontal="center" vertical="center"/>
    </xf>
    <xf numFmtId="43" fontId="4" fillId="0" borderId="3" xfId="1" applyFont="1" applyFill="1" applyBorder="1" applyAlignment="1">
      <alignment horizontal="center" vertical="center"/>
    </xf>
    <xf numFmtId="0" fontId="9" fillId="0" borderId="7" xfId="0" applyFont="1" applyFill="1" applyBorder="1"/>
    <xf numFmtId="0" fontId="3" fillId="0" borderId="10" xfId="0" applyFont="1" applyFill="1" applyBorder="1"/>
    <xf numFmtId="0" fontId="3" fillId="0" borderId="8" xfId="0" applyFont="1" applyFill="1" applyBorder="1" applyAlignment="1">
      <alignment horizontal="center" vertical="top"/>
    </xf>
    <xf numFmtId="43" fontId="3" fillId="0" borderId="24" xfId="1" applyFont="1" applyFill="1" applyBorder="1"/>
    <xf numFmtId="0" fontId="3" fillId="0" borderId="0" xfId="0" applyFont="1" applyFill="1" applyAlignment="1">
      <alignment horizontal="left"/>
    </xf>
    <xf numFmtId="0" fontId="16" fillId="0" borderId="13" xfId="0" applyFont="1" applyFill="1" applyBorder="1" applyAlignment="1">
      <alignment horizontal="left" vertical="center" wrapText="1"/>
    </xf>
    <xf numFmtId="43" fontId="3" fillId="0" borderId="14" xfId="0" applyNumberFormat="1" applyFont="1" applyFill="1" applyBorder="1"/>
    <xf numFmtId="43" fontId="3" fillId="0" borderId="16" xfId="1" applyFont="1" applyFill="1" applyBorder="1"/>
    <xf numFmtId="43" fontId="7" fillId="0" borderId="11" xfId="1" applyFont="1" applyFill="1" applyBorder="1" applyAlignment="1">
      <alignment horizontal="right"/>
    </xf>
    <xf numFmtId="43" fontId="4" fillId="0" borderId="9" xfId="1" applyFont="1" applyFill="1" applyBorder="1"/>
    <xf numFmtId="0" fontId="3" fillId="0" borderId="0" xfId="0" applyFont="1" applyFill="1" applyAlignment="1">
      <alignment wrapText="1"/>
    </xf>
    <xf numFmtId="0" fontId="3" fillId="0" borderId="9" xfId="0" applyFont="1" applyFill="1" applyBorder="1" applyAlignment="1">
      <alignment wrapText="1"/>
    </xf>
    <xf numFmtId="43" fontId="3" fillId="0" borderId="3" xfId="1" applyFont="1" applyFill="1" applyBorder="1" applyAlignment="1">
      <alignment wrapText="1"/>
    </xf>
    <xf numFmtId="0" fontId="6" fillId="0" borderId="6" xfId="0" applyFont="1" applyFill="1" applyBorder="1"/>
    <xf numFmtId="0" fontId="6" fillId="0" borderId="1" xfId="0" applyFont="1" applyFill="1" applyBorder="1" applyAlignment="1">
      <alignment horizontal="center" vertical="center"/>
    </xf>
    <xf numFmtId="43" fontId="0" fillId="0" borderId="35" xfId="1" applyFont="1" applyFill="1" applyBorder="1"/>
    <xf numFmtId="43" fontId="0" fillId="0" borderId="31" xfId="1" applyFont="1" applyFill="1" applyBorder="1"/>
    <xf numFmtId="0" fontId="15" fillId="0" borderId="14" xfId="0" applyFont="1" applyFill="1" applyBorder="1" applyAlignment="1">
      <alignment horizontal="center"/>
    </xf>
    <xf numFmtId="0" fontId="15" fillId="0" borderId="10" xfId="0" applyFont="1" applyFill="1" applyBorder="1" applyAlignment="1">
      <alignment horizontal="center" vertical="center"/>
    </xf>
    <xf numFmtId="0" fontId="13" fillId="0" borderId="12" xfId="0" applyFont="1" applyFill="1" applyBorder="1" applyAlignment="1">
      <alignment horizontal="left" indent="1"/>
    </xf>
    <xf numFmtId="0" fontId="13" fillId="0" borderId="14" xfId="0" applyFont="1" applyFill="1" applyBorder="1" applyAlignment="1">
      <alignment horizontal="center"/>
    </xf>
    <xf numFmtId="43" fontId="4" fillId="0" borderId="20" xfId="1" applyFont="1" applyFill="1" applyBorder="1"/>
    <xf numFmtId="43" fontId="4" fillId="0" borderId="10" xfId="1" applyFont="1" applyFill="1" applyBorder="1"/>
    <xf numFmtId="0" fontId="3" fillId="0" borderId="45" xfId="0" applyFont="1" applyFill="1" applyBorder="1"/>
    <xf numFmtId="43" fontId="3" fillId="0" borderId="46" xfId="1" applyFont="1" applyFill="1" applyBorder="1"/>
    <xf numFmtId="43" fontId="4" fillId="0" borderId="9" xfId="0" applyNumberFormat="1" applyFont="1" applyFill="1" applyBorder="1"/>
    <xf numFmtId="0" fontId="3" fillId="0" borderId="38" xfId="0" applyFont="1" applyFill="1" applyBorder="1" applyAlignment="1">
      <alignment horizontal="center" vertical="center"/>
    </xf>
    <xf numFmtId="0" fontId="25" fillId="0" borderId="33" xfId="0" applyFont="1" applyFill="1" applyBorder="1" applyAlignment="1">
      <alignment horizontal="center" vertical="center"/>
    </xf>
    <xf numFmtId="43" fontId="23" fillId="0" borderId="32" xfId="1" applyFont="1" applyFill="1" applyBorder="1" applyAlignment="1">
      <alignment horizontal="center" wrapText="1"/>
    </xf>
    <xf numFmtId="0" fontId="25" fillId="0" borderId="0" xfId="0" applyFont="1" applyFill="1"/>
    <xf numFmtId="43" fontId="17" fillId="0" borderId="32" xfId="1" applyFont="1" applyFill="1" applyBorder="1" applyAlignment="1">
      <alignment horizontal="center" wrapText="1"/>
    </xf>
    <xf numFmtId="0" fontId="4" fillId="0" borderId="0" xfId="0" applyFont="1" applyFill="1" applyBorder="1" applyAlignment="1"/>
    <xf numFmtId="0" fontId="10" fillId="0" borderId="7" xfId="0" applyFont="1" applyFill="1" applyBorder="1" applyAlignment="1">
      <alignment horizontal="center"/>
    </xf>
    <xf numFmtId="0" fontId="10" fillId="0" borderId="10" xfId="0" applyFont="1" applyFill="1" applyBorder="1" applyAlignment="1">
      <alignment horizontal="center"/>
    </xf>
    <xf numFmtId="0" fontId="9" fillId="0" borderId="10" xfId="0" applyFont="1" applyFill="1" applyBorder="1"/>
    <xf numFmtId="0" fontId="3" fillId="0" borderId="11" xfId="0" applyFont="1" applyFill="1" applyBorder="1" applyAlignment="1"/>
    <xf numFmtId="0" fontId="3" fillId="0" borderId="11" xfId="0" applyFont="1" applyFill="1" applyBorder="1"/>
    <xf numFmtId="0" fontId="19" fillId="0" borderId="11" xfId="0" applyFont="1" applyFill="1" applyBorder="1"/>
    <xf numFmtId="0" fontId="9" fillId="0" borderId="8" xfId="0" applyFont="1" applyFill="1" applyBorder="1"/>
    <xf numFmtId="0" fontId="9" fillId="0" borderId="11" xfId="0" applyFont="1" applyFill="1" applyBorder="1"/>
    <xf numFmtId="0" fontId="14" fillId="0" borderId="8" xfId="0" applyFont="1" applyFill="1" applyBorder="1"/>
    <xf numFmtId="0" fontId="3" fillId="0" borderId="8" xfId="0" applyFont="1" applyFill="1" applyBorder="1" applyAlignment="1">
      <alignment horizontal="left" vertical="center" wrapText="1" indent="1"/>
    </xf>
    <xf numFmtId="0" fontId="13" fillId="0" borderId="11" xfId="0" applyFont="1" applyFill="1" applyBorder="1" applyAlignment="1">
      <alignment horizontal="left" vertical="center" wrapText="1" indent="1"/>
    </xf>
    <xf numFmtId="0" fontId="3" fillId="0" borderId="8" xfId="0" applyFont="1" applyFill="1" applyBorder="1" applyAlignment="1">
      <alignment horizontal="left" wrapText="1" indent="3"/>
    </xf>
    <xf numFmtId="0" fontId="13" fillId="0" borderId="11" xfId="0" applyFont="1" applyFill="1" applyBorder="1"/>
    <xf numFmtId="43" fontId="4" fillId="0" borderId="0" xfId="0" applyNumberFormat="1" applyFont="1" applyFill="1" applyBorder="1"/>
    <xf numFmtId="0" fontId="4" fillId="0" borderId="0" xfId="0" applyFont="1" applyFill="1"/>
    <xf numFmtId="0" fontId="4" fillId="0" borderId="0" xfId="0" applyFont="1" applyFill="1" applyAlignment="1">
      <alignment horizontal="left"/>
    </xf>
    <xf numFmtId="0" fontId="4" fillId="0" borderId="0" xfId="0" applyFont="1" applyFill="1" applyAlignment="1">
      <alignment horizontal="center"/>
    </xf>
    <xf numFmtId="43" fontId="29" fillId="0" borderId="0" xfId="0" applyNumberFormat="1" applyFont="1" applyFill="1"/>
    <xf numFmtId="0" fontId="30" fillId="0" borderId="0" xfId="0" applyFont="1" applyAlignment="1">
      <alignment horizontal="center"/>
    </xf>
    <xf numFmtId="0" fontId="31" fillId="0" borderId="0" xfId="0" applyFont="1" applyAlignment="1">
      <alignment horizontal="center"/>
    </xf>
    <xf numFmtId="0" fontId="32" fillId="0" borderId="2" xfId="0" applyFont="1" applyBorder="1" applyAlignment="1">
      <alignment horizontal="center"/>
    </xf>
    <xf numFmtId="0" fontId="32" fillId="0" borderId="0" xfId="0" applyFont="1" applyBorder="1" applyAlignment="1">
      <alignment horizontal="center"/>
    </xf>
    <xf numFmtId="0" fontId="12" fillId="0" borderId="14" xfId="0" applyFont="1" applyFill="1" applyBorder="1" applyAlignment="1">
      <alignment horizontal="center" vertical="center"/>
    </xf>
    <xf numFmtId="0" fontId="9"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13" fillId="0" borderId="20" xfId="0" applyFont="1" applyFill="1" applyBorder="1" applyAlignment="1">
      <alignment horizontal="center" vertical="center"/>
    </xf>
    <xf numFmtId="0" fontId="3" fillId="0" borderId="0" xfId="0" applyFont="1" applyFill="1" applyAlignment="1"/>
    <xf numFmtId="43" fontId="3" fillId="0" borderId="0" xfId="0" applyNumberFormat="1" applyFont="1" applyFill="1" applyAlignment="1"/>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xf>
    <xf numFmtId="43" fontId="4" fillId="0" borderId="8" xfId="1" applyFont="1" applyFill="1" applyBorder="1" applyAlignment="1">
      <alignment horizontal="center" vertical="center"/>
    </xf>
    <xf numFmtId="0" fontId="0" fillId="0" borderId="0" xfId="0" applyFill="1" applyAlignment="1">
      <alignment horizontal="left" vertical="center"/>
    </xf>
    <xf numFmtId="0" fontId="13" fillId="0" borderId="2" xfId="0" applyFont="1" applyBorder="1" applyAlignment="1"/>
    <xf numFmtId="0" fontId="3" fillId="0" borderId="38" xfId="0" applyFont="1" applyBorder="1" applyAlignment="1">
      <alignment horizontal="center" vertical="center"/>
    </xf>
    <xf numFmtId="43" fontId="0" fillId="0" borderId="37" xfId="1" applyFont="1" applyFill="1" applyBorder="1" applyAlignment="1">
      <alignment vertical="center"/>
    </xf>
    <xf numFmtId="43" fontId="0" fillId="0" borderId="37" xfId="1" applyFont="1" applyBorder="1"/>
    <xf numFmtId="0" fontId="3" fillId="0" borderId="33" xfId="0" applyFont="1" applyBorder="1" applyAlignment="1">
      <alignment horizontal="center" vertical="center"/>
    </xf>
    <xf numFmtId="43" fontId="0" fillId="0" borderId="35" xfId="1" applyFont="1" applyBorder="1"/>
    <xf numFmtId="0" fontId="3" fillId="0" borderId="32" xfId="0" applyFont="1" applyBorder="1" applyAlignment="1">
      <alignment horizontal="center" vertical="center"/>
    </xf>
    <xf numFmtId="43" fontId="0" fillId="0" borderId="31" xfId="1" applyFont="1" applyBorder="1"/>
    <xf numFmtId="43" fontId="21" fillId="0" borderId="20" xfId="1" applyFont="1" applyBorder="1"/>
    <xf numFmtId="0" fontId="3" fillId="0" borderId="11" xfId="0" applyFont="1" applyFill="1" applyBorder="1" applyAlignment="1">
      <alignment horizontal="left" vertical="center" wrapText="1"/>
    </xf>
    <xf numFmtId="43" fontId="0" fillId="0" borderId="11" xfId="1" applyFont="1" applyBorder="1"/>
    <xf numFmtId="43" fontId="21" fillId="0" borderId="11" xfId="1" applyFont="1" applyBorder="1"/>
    <xf numFmtId="0" fontId="12" fillId="0" borderId="20" xfId="0" applyFont="1" applyFill="1" applyBorder="1" applyAlignment="1">
      <alignment horizontal="left" vertical="center"/>
    </xf>
    <xf numFmtId="43" fontId="12" fillId="0" borderId="20" xfId="0" applyNumberFormat="1" applyFont="1" applyBorder="1" applyAlignment="1"/>
    <xf numFmtId="43" fontId="0" fillId="0" borderId="0" xfId="0" applyNumberFormat="1"/>
    <xf numFmtId="0" fontId="3" fillId="0" borderId="37" xfId="0" applyFont="1" applyFill="1" applyBorder="1" applyAlignment="1">
      <alignment horizontal="left" vertical="center"/>
    </xf>
    <xf numFmtId="0" fontId="3" fillId="0" borderId="35" xfId="0" applyFont="1" applyFill="1" applyBorder="1" applyAlignment="1">
      <alignment horizontal="left" vertical="center"/>
    </xf>
    <xf numFmtId="0" fontId="34" fillId="0" borderId="35"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31" xfId="0" applyFont="1" applyFill="1" applyBorder="1" applyAlignment="1">
      <alignment horizontal="left" vertical="center"/>
    </xf>
    <xf numFmtId="43" fontId="17" fillId="0" borderId="37" xfId="1" applyFont="1" applyFill="1" applyBorder="1" applyAlignment="1"/>
    <xf numFmtId="43" fontId="17" fillId="0" borderId="37" xfId="1" applyFont="1" applyFill="1" applyBorder="1" applyAlignment="1">
      <alignment horizontal="center"/>
    </xf>
    <xf numFmtId="43" fontId="17" fillId="0" borderId="38" xfId="1" applyFont="1" applyFill="1" applyBorder="1" applyAlignment="1"/>
    <xf numFmtId="43" fontId="17" fillId="0" borderId="49" xfId="1" applyFont="1" applyFill="1" applyBorder="1" applyAlignment="1"/>
    <xf numFmtId="43" fontId="17" fillId="0" borderId="47" xfId="1" applyFont="1" applyFill="1" applyBorder="1" applyAlignment="1">
      <alignment wrapText="1"/>
    </xf>
    <xf numFmtId="43" fontId="23" fillId="0" borderId="35" xfId="1" applyFont="1" applyFill="1" applyBorder="1" applyAlignment="1">
      <alignment wrapText="1"/>
    </xf>
    <xf numFmtId="43" fontId="17" fillId="0" borderId="48" xfId="1" applyFont="1" applyFill="1" applyBorder="1" applyAlignment="1">
      <alignment wrapText="1"/>
    </xf>
    <xf numFmtId="43" fontId="23" fillId="0" borderId="48" xfId="1" applyFont="1" applyFill="1" applyBorder="1" applyAlignment="1">
      <alignment wrapText="1"/>
    </xf>
    <xf numFmtId="43" fontId="17" fillId="0" borderId="33" xfId="1" applyFont="1" applyFill="1" applyBorder="1" applyAlignment="1">
      <alignment wrapText="1"/>
    </xf>
    <xf numFmtId="43" fontId="23" fillId="0" borderId="35" xfId="1" applyFont="1" applyFill="1" applyBorder="1" applyAlignment="1"/>
    <xf numFmtId="43" fontId="23" fillId="0" borderId="33" xfId="1" applyFont="1" applyFill="1" applyBorder="1" applyAlignment="1"/>
    <xf numFmtId="43" fontId="23" fillId="0" borderId="36" xfId="1" applyFont="1" applyFill="1" applyBorder="1" applyAlignment="1"/>
    <xf numFmtId="43" fontId="17" fillId="0" borderId="35" xfId="1" applyFont="1" applyFill="1" applyBorder="1" applyAlignment="1"/>
    <xf numFmtId="43" fontId="17" fillId="0" borderId="33" xfId="1" applyFont="1" applyFill="1" applyBorder="1" applyAlignment="1"/>
    <xf numFmtId="43" fontId="17" fillId="0" borderId="36" xfId="1" applyFont="1" applyFill="1" applyBorder="1" applyAlignment="1"/>
    <xf numFmtId="43" fontId="17" fillId="0" borderId="33" xfId="0" applyNumberFormat="1" applyFont="1" applyFill="1" applyBorder="1" applyAlignment="1"/>
    <xf numFmtId="43" fontId="17" fillId="0" borderId="35" xfId="1" applyFont="1" applyFill="1" applyBorder="1" applyAlignment="1">
      <alignment wrapText="1"/>
    </xf>
    <xf numFmtId="43" fontId="17" fillId="0" borderId="32" xfId="1" applyFont="1" applyFill="1" applyBorder="1" applyAlignment="1">
      <alignment wrapText="1"/>
    </xf>
    <xf numFmtId="43" fontId="17" fillId="0" borderId="35" xfId="1" applyFont="1" applyFill="1" applyBorder="1" applyAlignment="1">
      <alignment horizontal="center"/>
    </xf>
    <xf numFmtId="43" fontId="17" fillId="0" borderId="35" xfId="1" applyFont="1" applyFill="1" applyBorder="1" applyAlignment="1">
      <alignment horizontal="left"/>
    </xf>
    <xf numFmtId="43" fontId="3" fillId="0" borderId="8" xfId="1" applyFont="1" applyFill="1" applyBorder="1" applyAlignment="1">
      <alignment horizontal="center"/>
    </xf>
    <xf numFmtId="43" fontId="17" fillId="0" borderId="33" xfId="1" applyFont="1" applyFill="1" applyBorder="1" applyAlignment="1">
      <alignment horizontal="left"/>
    </xf>
    <xf numFmtId="43" fontId="17" fillId="0" borderId="36" xfId="1" applyFont="1" applyFill="1" applyBorder="1" applyAlignment="1">
      <alignment horizontal="left"/>
    </xf>
    <xf numFmtId="43" fontId="17" fillId="0" borderId="33" xfId="0" applyNumberFormat="1" applyFont="1" applyFill="1" applyBorder="1" applyAlignment="1">
      <alignment horizontal="center"/>
    </xf>
    <xf numFmtId="43" fontId="23" fillId="0" borderId="33" xfId="1" applyFont="1" applyFill="1" applyBorder="1" applyAlignment="1">
      <alignment wrapText="1"/>
    </xf>
    <xf numFmtId="43" fontId="17" fillId="0" borderId="33" xfId="1" applyFont="1" applyFill="1" applyBorder="1" applyAlignment="1">
      <alignment horizontal="center"/>
    </xf>
    <xf numFmtId="43" fontId="17" fillId="0" borderId="36" xfId="1" applyFont="1" applyFill="1" applyBorder="1" applyAlignment="1">
      <alignment horizontal="center"/>
    </xf>
    <xf numFmtId="43" fontId="17" fillId="0" borderId="35" xfId="1" applyFont="1" applyFill="1" applyBorder="1" applyAlignment="1">
      <alignment horizontal="center" wrapText="1"/>
    </xf>
    <xf numFmtId="43" fontId="17" fillId="0" borderId="48" xfId="1" applyFont="1" applyFill="1" applyBorder="1" applyAlignment="1">
      <alignment horizontal="center" wrapText="1"/>
    </xf>
    <xf numFmtId="43" fontId="17" fillId="0" borderId="33" xfId="1" applyFont="1" applyFill="1" applyBorder="1" applyAlignment="1">
      <alignment horizontal="center" wrapText="1"/>
    </xf>
    <xf numFmtId="43" fontId="17" fillId="0" borderId="31" xfId="1" applyFont="1" applyFill="1" applyBorder="1" applyAlignment="1"/>
    <xf numFmtId="43" fontId="17" fillId="0" borderId="40" xfId="1" applyFont="1" applyFill="1" applyBorder="1" applyAlignment="1"/>
    <xf numFmtId="43" fontId="17" fillId="0" borderId="32" xfId="1" applyFont="1" applyFill="1" applyBorder="1" applyAlignment="1"/>
    <xf numFmtId="43" fontId="17" fillId="0" borderId="34" xfId="1" applyFont="1" applyFill="1" applyBorder="1" applyAlignment="1"/>
    <xf numFmtId="43" fontId="17" fillId="0" borderId="39" xfId="1" applyFont="1" applyFill="1" applyBorder="1" applyAlignment="1">
      <alignment wrapText="1"/>
    </xf>
    <xf numFmtId="43" fontId="18" fillId="0" borderId="20" xfId="0" applyNumberFormat="1" applyFont="1" applyFill="1" applyBorder="1" applyAlignment="1"/>
    <xf numFmtId="43" fontId="18" fillId="0" borderId="20" xfId="1" applyFont="1" applyFill="1" applyBorder="1" applyAlignment="1"/>
    <xf numFmtId="43" fontId="18" fillId="0" borderId="14" xfId="0" applyNumberFormat="1" applyFont="1" applyFill="1" applyBorder="1" applyAlignment="1"/>
    <xf numFmtId="43" fontId="18" fillId="0" borderId="6" xfId="0" applyNumberFormat="1" applyFont="1" applyFill="1" applyBorder="1" applyAlignment="1"/>
    <xf numFmtId="43" fontId="18" fillId="0" borderId="3" xfId="0" applyNumberFormat="1" applyFont="1" applyFill="1" applyBorder="1" applyAlignment="1"/>
    <xf numFmtId="43" fontId="5" fillId="0" borderId="9" xfId="0" applyNumberFormat="1" applyFont="1" applyFill="1" applyBorder="1" applyAlignment="1">
      <alignment horizontal="center" vertical="center"/>
    </xf>
    <xf numFmtId="43" fontId="4" fillId="0" borderId="8" xfId="0" applyNumberFormat="1" applyFont="1" applyFill="1" applyBorder="1" applyAlignment="1">
      <alignment horizontal="center" vertical="center"/>
    </xf>
    <xf numFmtId="43" fontId="3" fillId="0" borderId="11" xfId="1" applyFont="1" applyFill="1" applyBorder="1" applyAlignment="1">
      <alignment wrapText="1"/>
    </xf>
    <xf numFmtId="43" fontId="4" fillId="0" borderId="3" xfId="1" applyFont="1" applyFill="1" applyBorder="1"/>
    <xf numFmtId="43" fontId="3" fillId="0" borderId="5" xfId="1" applyFont="1" applyFill="1" applyBorder="1" applyAlignment="1">
      <alignment horizontal="center" vertical="center"/>
    </xf>
    <xf numFmtId="43" fontId="4" fillId="0" borderId="6" xfId="0" applyNumberFormat="1" applyFont="1" applyFill="1" applyBorder="1" applyAlignment="1">
      <alignment horizontal="center" vertical="center"/>
    </xf>
    <xf numFmtId="164" fontId="3" fillId="0" borderId="9" xfId="1" applyNumberFormat="1" applyFont="1" applyFill="1" applyBorder="1"/>
    <xf numFmtId="0" fontId="3" fillId="0" borderId="0" xfId="0" applyFont="1" applyFill="1" applyBorder="1" applyAlignment="1">
      <alignment horizontal="left" wrapText="1" indent="3"/>
    </xf>
    <xf numFmtId="43" fontId="10" fillId="0" borderId="0" xfId="0" applyNumberFormat="1" applyFont="1" applyFill="1" applyBorder="1" applyAlignment="1">
      <alignment horizontal="center" vertical="center"/>
    </xf>
    <xf numFmtId="43" fontId="3" fillId="0" borderId="0" xfId="1" applyFont="1"/>
    <xf numFmtId="0" fontId="4" fillId="0" borderId="0" xfId="0" applyFont="1" applyFill="1" applyAlignment="1">
      <alignment horizontal="right"/>
    </xf>
    <xf numFmtId="0" fontId="2" fillId="0" borderId="0" xfId="0" applyFont="1" applyAlignment="1"/>
    <xf numFmtId="0" fontId="4" fillId="0" borderId="6" xfId="0" applyFont="1" applyBorder="1" applyAlignment="1">
      <alignment horizontal="center" vertical="center"/>
    </xf>
    <xf numFmtId="43" fontId="4" fillId="0" borderId="20" xfId="1" applyFont="1" applyBorder="1" applyAlignment="1">
      <alignment horizontal="center" vertical="center"/>
    </xf>
    <xf numFmtId="0" fontId="3" fillId="0" borderId="8" xfId="0" applyFont="1" applyBorder="1"/>
    <xf numFmtId="0" fontId="3" fillId="0" borderId="8" xfId="0" applyFont="1" applyFill="1" applyBorder="1" applyAlignment="1">
      <alignment wrapText="1"/>
    </xf>
    <xf numFmtId="43" fontId="3" fillId="0" borderId="11" xfId="1" applyFont="1" applyBorder="1" applyAlignment="1">
      <alignment vertical="center"/>
    </xf>
    <xf numFmtId="0" fontId="16" fillId="0" borderId="0" xfId="0" applyFont="1" applyFill="1" applyAlignment="1">
      <alignment horizontal="center" vertical="center"/>
    </xf>
    <xf numFmtId="0" fontId="3" fillId="0" borderId="0" xfId="0" applyFont="1" applyAlignment="1">
      <alignment horizontal="center" vertical="center"/>
    </xf>
    <xf numFmtId="43" fontId="23" fillId="0" borderId="8" xfId="1" applyFont="1" applyFill="1" applyBorder="1" applyAlignment="1">
      <alignment horizontal="center" wrapText="1"/>
    </xf>
    <xf numFmtId="43" fontId="21" fillId="0" borderId="20" xfId="1" applyFont="1" applyFill="1" applyBorder="1"/>
    <xf numFmtId="43" fontId="0" fillId="0" borderId="11" xfId="1" applyFont="1" applyFill="1" applyBorder="1"/>
    <xf numFmtId="43" fontId="12" fillId="0" borderId="20" xfId="0" applyNumberFormat="1" applyFont="1" applyFill="1" applyBorder="1" applyAlignment="1"/>
    <xf numFmtId="43" fontId="0" fillId="0" borderId="37" xfId="1" applyFont="1" applyFill="1" applyBorder="1"/>
    <xf numFmtId="43" fontId="0" fillId="0" borderId="0" xfId="0" applyNumberFormat="1" applyFill="1"/>
    <xf numFmtId="43" fontId="21" fillId="0" borderId="11" xfId="1" applyFont="1" applyFill="1" applyBorder="1"/>
    <xf numFmtId="43" fontId="20" fillId="0" borderId="0" xfId="1" applyFont="1" applyFill="1" applyBorder="1" applyAlignment="1">
      <alignment horizontal="center" vertical="center" wrapText="1"/>
    </xf>
    <xf numFmtId="43" fontId="20" fillId="0" borderId="12" xfId="1"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4" xfId="0" applyFont="1" applyFill="1" applyBorder="1" applyAlignment="1">
      <alignment horizontal="center" vertical="center" wrapText="1"/>
    </xf>
    <xf numFmtId="43" fontId="20" fillId="0" borderId="6" xfId="1" applyFont="1" applyFill="1" applyBorder="1" applyAlignment="1">
      <alignment horizontal="center" vertical="center" wrapText="1"/>
    </xf>
    <xf numFmtId="43" fontId="20" fillId="0" borderId="20" xfId="1" applyFont="1" applyFill="1" applyBorder="1" applyAlignment="1">
      <alignment horizontal="center" vertical="center" wrapText="1"/>
    </xf>
    <xf numFmtId="43" fontId="20" fillId="0" borderId="14" xfId="1" applyFont="1" applyFill="1" applyBorder="1" applyAlignment="1">
      <alignment horizontal="center" vertical="center" wrapText="1"/>
    </xf>
    <xf numFmtId="43" fontId="35" fillId="0" borderId="14" xfId="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3" fillId="0" borderId="37" xfId="0" applyFont="1" applyFill="1" applyBorder="1"/>
    <xf numFmtId="43" fontId="17" fillId="0" borderId="7" xfId="1" applyFont="1" applyFill="1" applyBorder="1" applyAlignment="1"/>
    <xf numFmtId="43" fontId="17" fillId="0" borderId="7" xfId="0" applyNumberFormat="1" applyFont="1" applyFill="1" applyBorder="1" applyAlignment="1"/>
    <xf numFmtId="0" fontId="23" fillId="0" borderId="35" xfId="0" applyFont="1" applyFill="1" applyBorder="1"/>
    <xf numFmtId="43" fontId="23" fillId="0" borderId="33" xfId="0" applyNumberFormat="1" applyFont="1" applyFill="1" applyBorder="1" applyAlignment="1"/>
    <xf numFmtId="0" fontId="23" fillId="0" borderId="35" xfId="0" applyFont="1" applyFill="1" applyBorder="1" applyAlignment="1">
      <alignment horizontal="left" vertical="center" wrapText="1"/>
    </xf>
    <xf numFmtId="0" fontId="23" fillId="0" borderId="35" xfId="0" applyFont="1" applyFill="1" applyBorder="1" applyAlignment="1">
      <alignment wrapText="1"/>
    </xf>
    <xf numFmtId="0" fontId="23" fillId="0" borderId="35" xfId="0" applyFont="1" applyFill="1" applyBorder="1" applyAlignment="1">
      <alignment vertical="center" wrapText="1"/>
    </xf>
    <xf numFmtId="43" fontId="17" fillId="0" borderId="33" xfId="0" applyNumberFormat="1" applyFont="1" applyFill="1" applyBorder="1" applyAlignment="1">
      <alignment horizontal="left"/>
    </xf>
    <xf numFmtId="0" fontId="23" fillId="0" borderId="31" xfId="0" applyFont="1" applyFill="1" applyBorder="1"/>
    <xf numFmtId="43" fontId="17" fillId="0" borderId="32" xfId="0" applyNumberFormat="1" applyFont="1" applyFill="1" applyBorder="1" applyAlignment="1"/>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20" xfId="0" applyFont="1" applyBorder="1" applyAlignment="1">
      <alignment horizontal="center"/>
    </xf>
    <xf numFmtId="0" fontId="10" fillId="0" borderId="5" xfId="0" applyFont="1" applyBorder="1" applyAlignment="1">
      <alignment horizontal="center"/>
    </xf>
    <xf numFmtId="0" fontId="10" fillId="0" borderId="10" xfId="0" applyFont="1" applyBorder="1" applyAlignment="1">
      <alignment horizontal="center"/>
    </xf>
    <xf numFmtId="0" fontId="3" fillId="0" borderId="13" xfId="0" applyFont="1" applyBorder="1" applyAlignment="1">
      <alignment horizontal="center" wrapText="1"/>
    </xf>
    <xf numFmtId="0" fontId="3" fillId="0" borderId="5" xfId="0" applyFont="1" applyBorder="1" applyAlignment="1">
      <alignment horizontal="center" wrapText="1"/>
    </xf>
    <xf numFmtId="0" fontId="3" fillId="0" borderId="10"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18" xfId="0" applyFont="1" applyBorder="1" applyAlignment="1">
      <alignment horizontal="center"/>
    </xf>
    <xf numFmtId="0" fontId="12" fillId="0" borderId="4" xfId="0" applyFont="1" applyBorder="1" applyAlignment="1">
      <alignment horizontal="center"/>
    </xf>
    <xf numFmtId="0" fontId="12" fillId="0" borderId="19"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12" fillId="0" borderId="30" xfId="0" applyFont="1" applyBorder="1" applyAlignment="1">
      <alignment horizontal="center"/>
    </xf>
    <xf numFmtId="0" fontId="12" fillId="0" borderId="1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0" fillId="0" borderId="1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20" xfId="0" applyFont="1" applyFill="1" applyBorder="1" applyAlignment="1">
      <alignment horizontal="left"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5" xfId="0" applyFont="1" applyFill="1" applyBorder="1" applyAlignment="1">
      <alignment horizontal="center" vertical="center"/>
    </xf>
    <xf numFmtId="0" fontId="9"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3" fillId="0" borderId="14" xfId="0" applyFont="1" applyFill="1" applyBorder="1" applyAlignment="1">
      <alignment horizontal="left"/>
    </xf>
    <xf numFmtId="0" fontId="13" fillId="0" borderId="15" xfId="0" applyFont="1" applyFill="1" applyBorder="1" applyAlignment="1">
      <alignment horizontal="left"/>
    </xf>
    <xf numFmtId="0" fontId="12" fillId="0" borderId="14" xfId="0" applyFont="1" applyFill="1" applyBorder="1" applyAlignment="1">
      <alignment horizontal="center"/>
    </xf>
    <xf numFmtId="0" fontId="12" fillId="0" borderId="15" xfId="0" applyFont="1" applyFill="1" applyBorder="1" applyAlignment="1">
      <alignment horizontal="center"/>
    </xf>
    <xf numFmtId="0" fontId="12" fillId="0" borderId="20" xfId="0" applyFont="1" applyFill="1" applyBorder="1" applyAlignment="1">
      <alignment horizontal="center"/>
    </xf>
    <xf numFmtId="0" fontId="13" fillId="0" borderId="2" xfId="0" applyFont="1" applyFill="1" applyBorder="1" applyAlignment="1">
      <alignment horizontal="center" vertical="center"/>
    </xf>
    <xf numFmtId="0" fontId="20" fillId="0" borderId="14" xfId="0" applyFont="1" applyFill="1" applyBorder="1" applyAlignment="1">
      <alignment horizontal="center"/>
    </xf>
    <xf numFmtId="0" fontId="20" fillId="0" borderId="20" xfId="0" applyFont="1" applyFill="1" applyBorder="1" applyAlignment="1">
      <alignment horizontal="center"/>
    </xf>
    <xf numFmtId="0" fontId="3" fillId="0" borderId="0" xfId="0" applyFont="1" applyFill="1" applyBorder="1" applyAlignment="1">
      <alignment horizont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 fillId="0" borderId="0" xfId="0" applyFont="1" applyFill="1" applyAlignment="1">
      <alignment horizontal="center"/>
    </xf>
    <xf numFmtId="0" fontId="10" fillId="0" borderId="1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0" xfId="0" applyFont="1" applyFill="1" applyBorder="1" applyAlignment="1">
      <alignment horizontal="center" vertical="center"/>
    </xf>
    <xf numFmtId="0" fontId="12" fillId="0" borderId="1" xfId="0" applyFont="1" applyFill="1" applyBorder="1" applyAlignment="1">
      <alignment horizontal="center"/>
    </xf>
    <xf numFmtId="0" fontId="12" fillId="0" borderId="2" xfId="0" applyFont="1" applyFill="1" applyBorder="1" applyAlignment="1">
      <alignment horizontal="center"/>
    </xf>
    <xf numFmtId="0" fontId="12" fillId="0" borderId="3" xfId="0" applyFont="1" applyFill="1" applyBorder="1" applyAlignment="1">
      <alignment horizontal="center"/>
    </xf>
    <xf numFmtId="0" fontId="21" fillId="0" borderId="37" xfId="0" applyFont="1" applyBorder="1" applyAlignment="1">
      <alignment horizontal="center" vertical="center" wrapText="1"/>
    </xf>
    <xf numFmtId="0" fontId="21" fillId="0" borderId="39" xfId="0" applyFont="1" applyBorder="1" applyAlignment="1">
      <alignment horizontal="center" vertical="center" wrapText="1"/>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20" xfId="0" applyFont="1" applyFill="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7" xfId="0" applyBorder="1" applyAlignment="1">
      <alignment horizontal="center"/>
    </xf>
    <xf numFmtId="0" fontId="0" fillId="0" borderId="9" xfId="0" applyBorder="1" applyAlignment="1">
      <alignment horizontal="center"/>
    </xf>
    <xf numFmtId="0" fontId="22" fillId="0" borderId="37" xfId="0" applyFont="1" applyBorder="1" applyAlignment="1">
      <alignment horizontal="center" vertical="center" wrapText="1"/>
    </xf>
    <xf numFmtId="0" fontId="22" fillId="0" borderId="39"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13" fillId="0" borderId="13" xfId="0" applyFont="1" applyFill="1" applyBorder="1" applyAlignment="1">
      <alignment horizontal="center"/>
    </xf>
    <xf numFmtId="0" fontId="13" fillId="0" borderId="10" xfId="0" applyFont="1" applyFill="1" applyBorder="1" applyAlignment="1">
      <alignment horizontal="center"/>
    </xf>
    <xf numFmtId="0" fontId="16" fillId="0" borderId="0" xfId="0" applyFont="1" applyFill="1" applyAlignment="1">
      <alignment horizontal="center" vertical="center"/>
    </xf>
    <xf numFmtId="0" fontId="13" fillId="0" borderId="16" xfId="0" applyFont="1" applyFill="1" applyBorder="1" applyAlignment="1">
      <alignment horizontal="center"/>
    </xf>
    <xf numFmtId="0" fontId="13" fillId="0" borderId="17" xfId="0" applyFont="1" applyFill="1" applyBorder="1" applyAlignment="1">
      <alignment horizontal="center"/>
    </xf>
    <xf numFmtId="0" fontId="5" fillId="0" borderId="13" xfId="0" applyFont="1" applyFill="1" applyBorder="1" applyAlignment="1">
      <alignment horizontal="center"/>
    </xf>
    <xf numFmtId="0" fontId="5" fillId="0" borderId="5" xfId="0" applyFont="1" applyFill="1" applyBorder="1" applyAlignment="1">
      <alignment horizontal="center"/>
    </xf>
    <xf numFmtId="0" fontId="5" fillId="0" borderId="10" xfId="0" applyFont="1" applyFill="1" applyBorder="1" applyAlignment="1">
      <alignment horizontal="center"/>
    </xf>
    <xf numFmtId="0" fontId="5" fillId="0" borderId="24" xfId="0" applyFont="1" applyFill="1" applyBorder="1" applyAlignment="1">
      <alignment horizontal="center" vertical="center"/>
    </xf>
    <xf numFmtId="0" fontId="5" fillId="0" borderId="17" xfId="0" applyFont="1" applyFill="1" applyBorder="1" applyAlignment="1">
      <alignment horizontal="center" vertical="center"/>
    </xf>
    <xf numFmtId="0" fontId="13" fillId="0" borderId="0" xfId="0" applyFont="1" applyFill="1" applyAlignment="1">
      <alignment horizontal="center"/>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7" xfId="0" applyFont="1" applyFill="1" applyBorder="1" applyAlignment="1">
      <alignment horizontal="center" vertical="center"/>
    </xf>
    <xf numFmtId="0" fontId="0" fillId="0" borderId="9" xfId="0" applyFill="1" applyBorder="1"/>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20" xfId="0" applyFont="1" applyFill="1" applyBorder="1" applyAlignment="1">
      <alignment horizontal="center"/>
    </xf>
    <xf numFmtId="0" fontId="13" fillId="0" borderId="0" xfId="0" applyFont="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tabColor rgb="FF00B050"/>
  </sheetPr>
  <dimension ref="A1:A41"/>
  <sheetViews>
    <sheetView workbookViewId="0">
      <selection activeCell="B35" sqref="B35"/>
    </sheetView>
  </sheetViews>
  <sheetFormatPr defaultRowHeight="14.25"/>
  <cols>
    <col min="1" max="1" width="102.42578125" style="2" customWidth="1"/>
    <col min="2" max="16384" width="9.140625" style="2"/>
  </cols>
  <sheetData>
    <row r="1" spans="1:1" ht="24.75">
      <c r="A1" s="298" t="s">
        <v>510</v>
      </c>
    </row>
    <row r="2" spans="1:1" ht="16.5">
      <c r="A2" s="299" t="s">
        <v>511</v>
      </c>
    </row>
    <row r="3" spans="1:1" ht="16.5">
      <c r="A3" s="299" t="s">
        <v>512</v>
      </c>
    </row>
    <row r="4" spans="1:1" ht="15.75" thickBot="1">
      <c r="A4" s="300" t="s">
        <v>513</v>
      </c>
    </row>
    <row r="5" spans="1:1" ht="15">
      <c r="A5" s="301"/>
    </row>
    <row r="6" spans="1:1" ht="15.75">
      <c r="A6" s="88" t="s">
        <v>474</v>
      </c>
    </row>
    <row r="8" spans="1:1" ht="15.75">
      <c r="A8" s="89" t="s">
        <v>259</v>
      </c>
    </row>
    <row r="10" spans="1:1" ht="78.75">
      <c r="A10" s="59" t="s">
        <v>514</v>
      </c>
    </row>
    <row r="12" spans="1:1" ht="15.75">
      <c r="A12" s="89" t="s">
        <v>325</v>
      </c>
    </row>
    <row r="13" spans="1:1" ht="48" customHeight="1">
      <c r="A13" s="59" t="s">
        <v>357</v>
      </c>
    </row>
    <row r="15" spans="1:1" ht="15.75">
      <c r="A15" s="89" t="s">
        <v>303</v>
      </c>
    </row>
    <row r="16" spans="1:1" ht="47.25">
      <c r="A16" s="60" t="s">
        <v>304</v>
      </c>
    </row>
    <row r="17" spans="1:1" ht="7.5" customHeight="1">
      <c r="A17" s="35"/>
    </row>
    <row r="18" spans="1:1" ht="15.75">
      <c r="A18" s="35" t="s">
        <v>515</v>
      </c>
    </row>
    <row r="19" spans="1:1" ht="31.5">
      <c r="A19" s="62" t="s">
        <v>516</v>
      </c>
    </row>
    <row r="20" spans="1:1" ht="15.75">
      <c r="A20" s="35" t="s">
        <v>517</v>
      </c>
    </row>
    <row r="21" spans="1:1" ht="9.75" customHeight="1"/>
    <row r="22" spans="1:1" ht="15.75">
      <c r="A22" s="35" t="s">
        <v>305</v>
      </c>
    </row>
    <row r="23" spans="1:1" ht="31.5">
      <c r="A23" s="61" t="s">
        <v>473</v>
      </c>
    </row>
    <row r="24" spans="1:1" ht="9.75" customHeight="1">
      <c r="A24" s="35"/>
    </row>
    <row r="25" spans="1:1" ht="31.5">
      <c r="A25" s="61" t="s">
        <v>306</v>
      </c>
    </row>
    <row r="26" spans="1:1" ht="9" customHeight="1">
      <c r="A26" s="35"/>
    </row>
    <row r="27" spans="1:1" ht="47.25">
      <c r="A27" s="61" t="s">
        <v>326</v>
      </c>
    </row>
    <row r="30" spans="1:1">
      <c r="A30" s="120" t="s">
        <v>475</v>
      </c>
    </row>
    <row r="31" spans="1:1">
      <c r="A31" s="121"/>
    </row>
    <row r="32" spans="1:1">
      <c r="A32" s="121"/>
    </row>
    <row r="33" spans="1:1">
      <c r="A33" s="121"/>
    </row>
    <row r="34" spans="1:1">
      <c r="A34" s="120" t="s">
        <v>476</v>
      </c>
    </row>
    <row r="35" spans="1:1">
      <c r="A35" s="120" t="s">
        <v>477</v>
      </c>
    </row>
    <row r="36" spans="1:1">
      <c r="A36" s="120" t="s">
        <v>478</v>
      </c>
    </row>
    <row r="37" spans="1:1">
      <c r="A37" s="120" t="s">
        <v>479</v>
      </c>
    </row>
    <row r="38" spans="1:1">
      <c r="A38" s="121"/>
    </row>
    <row r="39" spans="1:1">
      <c r="A39" s="120" t="s">
        <v>327</v>
      </c>
    </row>
    <row r="40" spans="1:1">
      <c r="A40" s="120" t="s">
        <v>559</v>
      </c>
    </row>
    <row r="41" spans="1:1">
      <c r="A41" s="121"/>
    </row>
  </sheetData>
  <printOptions horizontalCentered="1"/>
  <pageMargins left="0.70866141732283472" right="0.70866141732283472" top="0.37" bottom="1.08"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sheetPr>
    <tabColor rgb="FF00B050"/>
  </sheetPr>
  <dimension ref="B3:J15"/>
  <sheetViews>
    <sheetView workbookViewId="0">
      <selection activeCell="C23" sqref="C23"/>
    </sheetView>
  </sheetViews>
  <sheetFormatPr defaultRowHeight="14.25"/>
  <cols>
    <col min="1" max="1" width="9.140625" style="2"/>
    <col min="2" max="2" width="9.140625" style="2" customWidth="1"/>
    <col min="3" max="7" width="9.140625" style="2"/>
    <col min="8" max="8" width="7.5703125" style="2" customWidth="1"/>
    <col min="9" max="9" width="8" style="2" customWidth="1"/>
    <col min="10" max="16384" width="9.140625" style="2"/>
  </cols>
  <sheetData>
    <row r="3" spans="2:10" ht="18">
      <c r="B3" s="1" t="s">
        <v>307</v>
      </c>
    </row>
    <row r="5" spans="2:10" ht="15.75">
      <c r="B5" s="64" t="s">
        <v>310</v>
      </c>
      <c r="C5" s="64"/>
      <c r="D5" s="64"/>
      <c r="E5" s="64"/>
      <c r="F5" s="64"/>
      <c r="G5" s="64"/>
      <c r="H5" s="64"/>
      <c r="I5" s="64"/>
      <c r="J5" s="35"/>
    </row>
    <row r="6" spans="2:10" ht="15.75">
      <c r="B6" s="35"/>
      <c r="C6" s="35"/>
      <c r="D6" s="35"/>
      <c r="E6" s="35"/>
      <c r="F6" s="35"/>
      <c r="G6" s="35"/>
      <c r="H6" s="35"/>
      <c r="I6" s="35"/>
      <c r="J6" s="35"/>
    </row>
    <row r="7" spans="2:10" ht="15.75">
      <c r="B7" s="64" t="s">
        <v>328</v>
      </c>
      <c r="C7" s="64"/>
      <c r="D7" s="64"/>
      <c r="E7" s="64"/>
      <c r="F7" s="64"/>
      <c r="G7" s="64"/>
      <c r="H7" s="64"/>
      <c r="I7" s="64"/>
      <c r="J7" s="35"/>
    </row>
    <row r="8" spans="2:10" ht="15" thickBot="1"/>
    <row r="9" spans="2:10" ht="15" customHeight="1" thickBot="1">
      <c r="B9" s="427" t="s">
        <v>308</v>
      </c>
      <c r="C9" s="428"/>
      <c r="D9" s="428"/>
      <c r="E9" s="429"/>
      <c r="F9" s="430" t="s">
        <v>309</v>
      </c>
      <c r="G9" s="430"/>
      <c r="H9" s="430"/>
      <c r="I9" s="431"/>
    </row>
    <row r="10" spans="2:10" ht="21.75" customHeight="1">
      <c r="B10" s="438" t="s">
        <v>311</v>
      </c>
      <c r="C10" s="439"/>
      <c r="D10" s="439"/>
      <c r="E10" s="440"/>
      <c r="F10" s="432" t="s">
        <v>312</v>
      </c>
      <c r="G10" s="433"/>
      <c r="H10" s="433"/>
      <c r="I10" s="434"/>
    </row>
    <row r="11" spans="2:10" ht="24.75" customHeight="1" thickBot="1">
      <c r="B11" s="441"/>
      <c r="C11" s="442"/>
      <c r="D11" s="442"/>
      <c r="E11" s="443"/>
      <c r="F11" s="435"/>
      <c r="G11" s="436"/>
      <c r="H11" s="436"/>
      <c r="I11" s="437"/>
    </row>
    <row r="12" spans="2:10" ht="18" customHeight="1" thickBot="1">
      <c r="B12" s="424" t="s">
        <v>313</v>
      </c>
      <c r="C12" s="425"/>
      <c r="D12" s="425"/>
      <c r="E12" s="426"/>
      <c r="F12" s="444" t="s">
        <v>316</v>
      </c>
      <c r="G12" s="445"/>
      <c r="H12" s="445"/>
      <c r="I12" s="446"/>
    </row>
    <row r="13" spans="2:10" ht="17.25" customHeight="1">
      <c r="B13" s="444" t="s">
        <v>315</v>
      </c>
      <c r="C13" s="445"/>
      <c r="D13" s="445"/>
      <c r="E13" s="446"/>
      <c r="F13" s="444" t="s">
        <v>314</v>
      </c>
      <c r="G13" s="445"/>
      <c r="H13" s="445"/>
      <c r="I13" s="446"/>
    </row>
    <row r="14" spans="2:10" ht="18.75" customHeight="1" thickBot="1">
      <c r="B14" s="447"/>
      <c r="C14" s="448"/>
      <c r="D14" s="448"/>
      <c r="E14" s="449"/>
      <c r="F14" s="447"/>
      <c r="G14" s="448"/>
      <c r="H14" s="448"/>
      <c r="I14" s="449"/>
    </row>
    <row r="15" spans="2:10" ht="21" customHeight="1" thickBot="1">
      <c r="B15" s="424" t="s">
        <v>317</v>
      </c>
      <c r="C15" s="425"/>
      <c r="D15" s="425"/>
      <c r="E15" s="426"/>
      <c r="F15" s="421" t="s">
        <v>316</v>
      </c>
      <c r="G15" s="422"/>
      <c r="H15" s="422"/>
      <c r="I15" s="423"/>
    </row>
  </sheetData>
  <mergeCells count="10">
    <mergeCell ref="F15:I15"/>
    <mergeCell ref="B15:E15"/>
    <mergeCell ref="B9:E9"/>
    <mergeCell ref="F9:I9"/>
    <mergeCell ref="F10:I11"/>
    <mergeCell ref="B10:E11"/>
    <mergeCell ref="F13:I14"/>
    <mergeCell ref="B13:E14"/>
    <mergeCell ref="F12:I12"/>
    <mergeCell ref="B12:E12"/>
  </mergeCells>
  <printOptions horizontalCentered="1"/>
  <pageMargins left="0.11811023622047245" right="0.1574803149606299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00B050"/>
  </sheetPr>
  <dimension ref="B1:I44"/>
  <sheetViews>
    <sheetView workbookViewId="0">
      <selection activeCell="D22" sqref="D22"/>
    </sheetView>
  </sheetViews>
  <sheetFormatPr defaultRowHeight="14.25"/>
  <cols>
    <col min="1" max="1" width="1.85546875" style="2" customWidth="1"/>
    <col min="2" max="2" width="59" style="2" customWidth="1"/>
    <col min="3" max="3" width="11.28515625" style="2" customWidth="1"/>
    <col min="4" max="4" width="19.140625" style="2" bestFit="1" customWidth="1"/>
    <col min="5" max="5" width="19.140625" style="98" bestFit="1" customWidth="1"/>
    <col min="6" max="7" width="9.140625" style="2"/>
    <col min="8" max="8" width="13.5703125" style="2" bestFit="1" customWidth="1"/>
    <col min="9" max="9" width="14.28515625" style="2" bestFit="1" customWidth="1"/>
    <col min="10" max="16384" width="9.140625" style="2"/>
  </cols>
  <sheetData>
    <row r="1" spans="2:9" ht="15" thickBot="1"/>
    <row r="2" spans="2:9" ht="16.5" customHeight="1" thickTop="1">
      <c r="B2" s="453" t="s">
        <v>329</v>
      </c>
      <c r="C2" s="454"/>
      <c r="D2" s="454"/>
      <c r="E2" s="455"/>
    </row>
    <row r="3" spans="2:9" ht="15" customHeight="1" thickBot="1">
      <c r="B3" s="456" t="s">
        <v>330</v>
      </c>
      <c r="C3" s="457"/>
      <c r="D3" s="457"/>
      <c r="E3" s="458"/>
    </row>
    <row r="4" spans="2:9" ht="15" customHeight="1" thickTop="1" thickBot="1">
      <c r="B4" s="459" t="s">
        <v>356</v>
      </c>
      <c r="C4" s="460"/>
      <c r="D4" s="460"/>
      <c r="E4" s="461"/>
    </row>
    <row r="5" spans="2:9" ht="15" thickBot="1">
      <c r="B5" s="450" t="s">
        <v>518</v>
      </c>
      <c r="C5" s="451"/>
      <c r="D5" s="451"/>
      <c r="E5" s="452"/>
    </row>
    <row r="6" spans="2:9" ht="15" thickBot="1">
      <c r="B6" s="85"/>
      <c r="C6" s="86"/>
      <c r="D6" s="86"/>
      <c r="E6" s="306" t="s">
        <v>190</v>
      </c>
    </row>
    <row r="7" spans="2:9" ht="15" thickBot="1">
      <c r="B7" s="71"/>
      <c r="C7" s="90" t="s">
        <v>0</v>
      </c>
      <c r="D7" s="91" t="s">
        <v>519</v>
      </c>
      <c r="E7" s="174" t="s">
        <v>465</v>
      </c>
    </row>
    <row r="8" spans="2:9">
      <c r="B8" s="66" t="s">
        <v>15</v>
      </c>
      <c r="C8" s="51"/>
      <c r="D8" s="47"/>
      <c r="E8" s="132"/>
    </row>
    <row r="9" spans="2:9">
      <c r="B9" s="67" t="s">
        <v>2</v>
      </c>
      <c r="C9" s="49">
        <v>1</v>
      </c>
      <c r="D9" s="52">
        <f>'SCH 1,2,3,4'!D15</f>
        <v>234916683.80000001</v>
      </c>
      <c r="E9" s="116">
        <v>26370138.300000001</v>
      </c>
    </row>
    <row r="10" spans="2:9">
      <c r="B10" s="67" t="s">
        <v>3</v>
      </c>
      <c r="C10" s="49">
        <v>2</v>
      </c>
      <c r="D10" s="52">
        <f>'SCH 1,2,3,4'!D39</f>
        <v>30695739.640000001</v>
      </c>
      <c r="E10" s="116">
        <v>27076701.640000001</v>
      </c>
    </row>
    <row r="11" spans="2:9">
      <c r="B11" s="67" t="s">
        <v>4</v>
      </c>
      <c r="C11" s="49">
        <v>3</v>
      </c>
      <c r="D11" s="92">
        <f>'SCH 1,2,3,4'!E61</f>
        <v>0</v>
      </c>
      <c r="E11" s="116">
        <v>0</v>
      </c>
    </row>
    <row r="12" spans="2:9">
      <c r="B12" s="67" t="s">
        <v>331</v>
      </c>
      <c r="C12" s="49">
        <v>4</v>
      </c>
      <c r="D12" s="92">
        <f>'SCH 1,2,3,4'!D79</f>
        <v>0</v>
      </c>
      <c r="E12" s="116">
        <v>0</v>
      </c>
    </row>
    <row r="13" spans="2:9">
      <c r="B13" s="67" t="s">
        <v>5</v>
      </c>
      <c r="C13" s="49">
        <v>5</v>
      </c>
      <c r="D13" s="92">
        <f>'sch 5,6,7'!C14</f>
        <v>0</v>
      </c>
      <c r="E13" s="116">
        <v>0</v>
      </c>
    </row>
    <row r="14" spans="2:9">
      <c r="B14" s="67" t="s">
        <v>6</v>
      </c>
      <c r="C14" s="49">
        <v>6</v>
      </c>
      <c r="D14" s="92">
        <f>'sch 5,6,7'!C20</f>
        <v>0</v>
      </c>
      <c r="E14" s="116">
        <v>0</v>
      </c>
    </row>
    <row r="15" spans="2:9" ht="15" thickBot="1">
      <c r="B15" s="72" t="s">
        <v>7</v>
      </c>
      <c r="C15" s="46">
        <v>7</v>
      </c>
      <c r="D15" s="93">
        <f>'sch 5,6,7'!D39</f>
        <v>0</v>
      </c>
      <c r="E15" s="133">
        <v>0</v>
      </c>
    </row>
    <row r="16" spans="2:9" ht="18.75" customHeight="1" thickBot="1">
      <c r="B16" s="68" t="s">
        <v>8</v>
      </c>
      <c r="C16" s="40"/>
      <c r="D16" s="39">
        <f>SUM(D9:D15)</f>
        <v>265612423.44</v>
      </c>
      <c r="E16" s="374">
        <f>SUM(E9:E15)</f>
        <v>53446839.939999998</v>
      </c>
      <c r="I16" s="100"/>
    </row>
    <row r="17" spans="2:9" ht="25.5" hidden="1" customHeight="1">
      <c r="B17" s="74" t="s">
        <v>10</v>
      </c>
      <c r="C17" s="40"/>
      <c r="D17" s="27"/>
      <c r="E17" s="304"/>
    </row>
    <row r="18" spans="2:9" ht="21.75" customHeight="1">
      <c r="B18" s="75" t="s">
        <v>14</v>
      </c>
      <c r="C18" s="36"/>
      <c r="D18" s="51"/>
      <c r="E18" s="304"/>
    </row>
    <row r="19" spans="2:9" ht="15" customHeight="1">
      <c r="B19" s="65" t="s">
        <v>9</v>
      </c>
      <c r="C19" s="49">
        <v>8</v>
      </c>
      <c r="D19" s="52">
        <f>'Sch-8'!K25</f>
        <v>0</v>
      </c>
      <c r="E19" s="116">
        <v>0</v>
      </c>
    </row>
    <row r="20" spans="2:9" ht="15" customHeight="1">
      <c r="B20" s="65" t="s">
        <v>155</v>
      </c>
      <c r="C20" s="49">
        <v>9</v>
      </c>
      <c r="D20" s="52">
        <f>'SCH 9 .10,11,'!C10</f>
        <v>0</v>
      </c>
      <c r="E20" s="116">
        <v>0</v>
      </c>
    </row>
    <row r="21" spans="2:9" ht="15.75" customHeight="1">
      <c r="B21" s="65" t="s">
        <v>11</v>
      </c>
      <c r="C21" s="49">
        <v>10</v>
      </c>
      <c r="D21" s="52">
        <f>'SCH 9 .10,11,'!C20</f>
        <v>0</v>
      </c>
      <c r="E21" s="116">
        <v>0</v>
      </c>
      <c r="H21" s="100"/>
    </row>
    <row r="22" spans="2:9" ht="15.75" customHeight="1">
      <c r="B22" s="65" t="s">
        <v>332</v>
      </c>
      <c r="C22" s="49">
        <v>11</v>
      </c>
      <c r="D22" s="52">
        <f>'SCH 9 .10,11,'!D79</f>
        <v>265612423.44</v>
      </c>
      <c r="E22" s="116">
        <v>53446839.939999998</v>
      </c>
      <c r="H22" s="100"/>
    </row>
    <row r="23" spans="2:9" ht="15" customHeight="1" thickBot="1">
      <c r="B23" s="65" t="s">
        <v>12</v>
      </c>
      <c r="C23" s="46"/>
      <c r="D23" s="48">
        <v>0</v>
      </c>
      <c r="E23" s="133">
        <v>0</v>
      </c>
      <c r="H23" s="100"/>
    </row>
    <row r="24" spans="2:9" ht="18.75" customHeight="1" thickBot="1">
      <c r="B24" s="73" t="s">
        <v>8</v>
      </c>
      <c r="C24" s="40"/>
      <c r="D24" s="50">
        <f>SUM(D19:D23)</f>
        <v>265612423.44</v>
      </c>
      <c r="E24" s="375">
        <f>SUM(E19:E23)</f>
        <v>53446839.939999998</v>
      </c>
      <c r="H24" s="100"/>
      <c r="I24" s="100"/>
    </row>
    <row r="25" spans="2:9">
      <c r="B25" s="69" t="s">
        <v>13</v>
      </c>
      <c r="C25" s="26">
        <v>24</v>
      </c>
      <c r="D25" s="47"/>
      <c r="E25" s="152"/>
    </row>
    <row r="26" spans="2:9" ht="15" thickBot="1">
      <c r="B26" s="70" t="s">
        <v>263</v>
      </c>
      <c r="C26" s="46">
        <v>25</v>
      </c>
      <c r="D26" s="48"/>
      <c r="E26" s="160"/>
    </row>
    <row r="27" spans="2:9">
      <c r="C27" s="31"/>
      <c r="D27" s="31"/>
      <c r="E27" s="307"/>
    </row>
    <row r="28" spans="2:9">
      <c r="C28" s="31"/>
      <c r="D28" s="127"/>
      <c r="E28" s="308"/>
    </row>
    <row r="29" spans="2:9">
      <c r="C29" s="31"/>
      <c r="D29" s="31"/>
      <c r="E29" s="307"/>
    </row>
    <row r="30" spans="2:9">
      <c r="C30" s="31"/>
      <c r="D30" s="31"/>
      <c r="E30" s="307"/>
    </row>
    <row r="31" spans="2:9">
      <c r="C31" s="31"/>
      <c r="D31" s="31"/>
      <c r="E31" s="307"/>
    </row>
    <row r="32" spans="2:9">
      <c r="C32" s="31"/>
      <c r="D32" s="31"/>
      <c r="E32" s="307"/>
    </row>
    <row r="33" spans="2:5">
      <c r="B33" s="109" t="str">
        <f>Report!A30</f>
        <v>For  R. SONTHALIA &amp; COMPANY</v>
      </c>
      <c r="C33" s="109"/>
    </row>
    <row r="34" spans="2:5">
      <c r="B34" s="109"/>
      <c r="C34" s="109"/>
    </row>
    <row r="35" spans="2:5">
      <c r="B35" s="109"/>
      <c r="C35" s="109" t="s">
        <v>480</v>
      </c>
      <c r="D35" s="122"/>
      <c r="E35" s="309" t="s">
        <v>457</v>
      </c>
    </row>
    <row r="36" spans="2:5">
      <c r="B36" s="109"/>
      <c r="C36" s="123" t="s">
        <v>458</v>
      </c>
      <c r="D36" s="122"/>
      <c r="E36" s="310" t="s">
        <v>458</v>
      </c>
    </row>
    <row r="37" spans="2:5">
      <c r="B37" s="109" t="str">
        <f>Report!A34</f>
        <v>J. P. Mandholia</v>
      </c>
      <c r="C37" s="109" t="s">
        <v>464</v>
      </c>
      <c r="D37" s="122"/>
      <c r="E37" s="309" t="s">
        <v>459</v>
      </c>
    </row>
    <row r="38" spans="2:5" ht="14.25" customHeight="1">
      <c r="B38" s="109" t="str">
        <f>Report!A35</f>
        <v>Chartered Accountant</v>
      </c>
      <c r="C38" s="109" t="s">
        <v>481</v>
      </c>
      <c r="D38" s="122"/>
      <c r="E38" s="311" t="s">
        <v>460</v>
      </c>
    </row>
    <row r="39" spans="2:5">
      <c r="B39" s="109" t="str">
        <f>Report!A36</f>
        <v>Membership No :- 60927</v>
      </c>
      <c r="C39" s="109" t="s">
        <v>482</v>
      </c>
      <c r="D39" s="122"/>
      <c r="E39" s="309" t="s">
        <v>461</v>
      </c>
    </row>
    <row r="40" spans="2:5">
      <c r="B40" s="109" t="str">
        <f>Report!A37</f>
        <v>FRN No :- 320130E</v>
      </c>
      <c r="C40" s="109" t="s">
        <v>461</v>
      </c>
    </row>
    <row r="41" spans="2:5">
      <c r="B41" s="109"/>
      <c r="C41" s="31"/>
    </row>
    <row r="42" spans="2:5">
      <c r="B42" s="109" t="str">
        <f>Report!A39</f>
        <v>Place :- Kolkata</v>
      </c>
    </row>
    <row r="43" spans="2:5">
      <c r="B43" s="109" t="str">
        <f>Report!A40</f>
        <v>Date :- 11th September, 2017.</v>
      </c>
    </row>
    <row r="44" spans="2:5">
      <c r="B44" s="109"/>
    </row>
  </sheetData>
  <mergeCells count="4">
    <mergeCell ref="B5:E5"/>
    <mergeCell ref="B2:E2"/>
    <mergeCell ref="B3:E3"/>
    <mergeCell ref="B4:E4"/>
  </mergeCells>
  <printOptions horizontalCentered="1"/>
  <pageMargins left="0.15748031496062992" right="0.19685039370078741" top="1.06" bottom="0.43307086614173229" header="0.31496062992125984" footer="0.31496062992125984"/>
  <pageSetup paperSize="9" scale="8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00B050"/>
  </sheetPr>
  <dimension ref="B1:I47"/>
  <sheetViews>
    <sheetView workbookViewId="0">
      <selection activeCell="D27" sqref="D27"/>
    </sheetView>
  </sheetViews>
  <sheetFormatPr defaultRowHeight="14.25"/>
  <cols>
    <col min="1" max="1" width="4.85546875" style="2" customWidth="1"/>
    <col min="2" max="2" width="63" style="2" customWidth="1"/>
    <col min="3" max="3" width="10.28515625" style="2" bestFit="1" customWidth="1"/>
    <col min="4" max="4" width="18.140625" style="2" bestFit="1" customWidth="1"/>
    <col min="5" max="5" width="18.7109375" style="98" bestFit="1" customWidth="1"/>
    <col min="6" max="6" width="9.140625" style="2"/>
    <col min="7" max="8" width="13.5703125" style="2" bestFit="1" customWidth="1"/>
    <col min="9" max="16384" width="9.140625" style="2"/>
  </cols>
  <sheetData>
    <row r="1" spans="2:9" ht="15" thickBot="1"/>
    <row r="2" spans="2:9" ht="16.5" thickTop="1">
      <c r="B2" s="453" t="s">
        <v>329</v>
      </c>
      <c r="C2" s="454"/>
      <c r="D2" s="454"/>
      <c r="E2" s="455"/>
      <c r="F2" s="3"/>
      <c r="G2" s="3"/>
      <c r="H2" s="3"/>
      <c r="I2" s="4"/>
    </row>
    <row r="3" spans="2:9" ht="15.75" customHeight="1" thickBot="1">
      <c r="B3" s="456" t="s">
        <v>330</v>
      </c>
      <c r="C3" s="457"/>
      <c r="D3" s="457"/>
      <c r="E3" s="458"/>
      <c r="F3" s="3"/>
      <c r="G3" s="3"/>
      <c r="H3" s="3"/>
      <c r="I3" s="4"/>
    </row>
    <row r="4" spans="2:9" ht="16.5" customHeight="1" thickTop="1" thickBot="1">
      <c r="B4" s="462" t="s">
        <v>356</v>
      </c>
      <c r="C4" s="463"/>
      <c r="D4" s="463"/>
      <c r="E4" s="464"/>
      <c r="F4" s="3"/>
      <c r="G4" s="3"/>
      <c r="H4" s="3"/>
      <c r="I4" s="4"/>
    </row>
    <row r="5" spans="2:9" ht="15.75" customHeight="1" thickBot="1">
      <c r="B5" s="450" t="s">
        <v>550</v>
      </c>
      <c r="C5" s="451"/>
      <c r="D5" s="451"/>
      <c r="E5" s="452"/>
      <c r="F5" s="3"/>
      <c r="G5" s="3"/>
      <c r="H5" s="3"/>
      <c r="I5" s="4"/>
    </row>
    <row r="6" spans="2:9" ht="15.75" customHeight="1" thickBot="1">
      <c r="B6" s="87" t="s">
        <v>31</v>
      </c>
      <c r="C6" s="90" t="s">
        <v>0</v>
      </c>
      <c r="D6" s="94" t="str">
        <f>'BALANCE SHEET'!D7</f>
        <v>AS AT 31.03.2017</v>
      </c>
      <c r="E6" s="174" t="str">
        <f>'BALANCE SHEET'!E7</f>
        <v>AS AT 31.03.2016</v>
      </c>
      <c r="F6" s="4"/>
      <c r="G6" s="4"/>
      <c r="H6" s="4"/>
      <c r="I6" s="4"/>
    </row>
    <row r="7" spans="2:9" ht="15.75" customHeight="1">
      <c r="B7" s="84" t="s">
        <v>18</v>
      </c>
      <c r="C7" s="23"/>
      <c r="D7" s="30"/>
      <c r="E7" s="152"/>
    </row>
    <row r="8" spans="2:9">
      <c r="B8" s="78" t="s">
        <v>343</v>
      </c>
      <c r="C8" s="45">
        <v>12</v>
      </c>
      <c r="D8" s="28">
        <f>'SCH 12 TO 20'!C15</f>
        <v>0</v>
      </c>
      <c r="E8" s="154">
        <v>0</v>
      </c>
    </row>
    <row r="9" spans="2:9">
      <c r="B9" s="78" t="s">
        <v>16</v>
      </c>
      <c r="C9" s="45">
        <v>13</v>
      </c>
      <c r="D9" s="28">
        <f>'SCH 12 TO 20'!C26</f>
        <v>0</v>
      </c>
      <c r="E9" s="154">
        <v>0</v>
      </c>
    </row>
    <row r="10" spans="2:9" ht="15.75" customHeight="1">
      <c r="B10" s="78" t="s">
        <v>17</v>
      </c>
      <c r="C10" s="45">
        <v>14</v>
      </c>
      <c r="D10" s="28">
        <f>'SCH 12 TO 20'!C36</f>
        <v>0</v>
      </c>
      <c r="E10" s="154">
        <v>0</v>
      </c>
    </row>
    <row r="11" spans="2:9" ht="32.25" customHeight="1">
      <c r="B11" s="96" t="s">
        <v>358</v>
      </c>
      <c r="C11" s="53">
        <v>15</v>
      </c>
      <c r="D11" s="28">
        <f>'SCH 12 TO 20'!C51</f>
        <v>0</v>
      </c>
      <c r="E11" s="154">
        <v>0</v>
      </c>
    </row>
    <row r="12" spans="2:9">
      <c r="B12" s="78" t="s">
        <v>19</v>
      </c>
      <c r="C12" s="53">
        <v>16</v>
      </c>
      <c r="D12" s="28">
        <f>'SCH 12 TO 20'!C59</f>
        <v>0</v>
      </c>
      <c r="E12" s="154">
        <v>0</v>
      </c>
    </row>
    <row r="13" spans="2:9">
      <c r="B13" s="78" t="s">
        <v>20</v>
      </c>
      <c r="C13" s="53">
        <v>17</v>
      </c>
      <c r="D13" s="28">
        <f>'SCH 12 TO 20'!C90</f>
        <v>3619038</v>
      </c>
      <c r="E13" s="154">
        <v>3784506</v>
      </c>
    </row>
    <row r="14" spans="2:9">
      <c r="B14" s="78" t="s">
        <v>246</v>
      </c>
      <c r="C14" s="53">
        <v>18</v>
      </c>
      <c r="D14" s="28">
        <f>'SCH 12 TO 20'!C100</f>
        <v>0</v>
      </c>
      <c r="E14" s="154">
        <v>0</v>
      </c>
    </row>
    <row r="15" spans="2:9">
      <c r="B15" s="78" t="s">
        <v>21</v>
      </c>
      <c r="C15" s="53">
        <v>19</v>
      </c>
      <c r="D15" s="28">
        <f>'SCH 12 TO 20'!C111</f>
        <v>0</v>
      </c>
      <c r="E15" s="154">
        <v>0</v>
      </c>
    </row>
    <row r="16" spans="2:9" ht="15" thickBot="1">
      <c r="B16" s="79" t="s">
        <v>434</v>
      </c>
      <c r="C16" s="54"/>
      <c r="D16" s="29">
        <f>'Annex-A'!M40</f>
        <v>3503454.5</v>
      </c>
      <c r="E16" s="160">
        <v>2096882.5</v>
      </c>
    </row>
    <row r="17" spans="2:8" ht="16.5" thickBot="1">
      <c r="B17" s="83" t="s">
        <v>22</v>
      </c>
      <c r="C17" s="37"/>
      <c r="D17" s="38">
        <f>SUM(D8:D16)</f>
        <v>7122492.5</v>
      </c>
      <c r="E17" s="377">
        <f>SUM(E8:E16)</f>
        <v>5881388.5</v>
      </c>
    </row>
    <row r="18" spans="2:8" ht="15.75">
      <c r="B18" s="84" t="s">
        <v>23</v>
      </c>
      <c r="C18" s="45"/>
      <c r="D18" s="6"/>
      <c r="E18" s="284"/>
    </row>
    <row r="19" spans="2:8">
      <c r="B19" s="78" t="s">
        <v>24</v>
      </c>
      <c r="C19" s="45">
        <v>20</v>
      </c>
      <c r="D19" s="28">
        <f>'SCH 12 TO 20'!C122</f>
        <v>0</v>
      </c>
      <c r="E19" s="105">
        <v>0</v>
      </c>
    </row>
    <row r="20" spans="2:8">
      <c r="B20" s="78" t="s">
        <v>25</v>
      </c>
      <c r="C20" s="45">
        <v>21</v>
      </c>
      <c r="D20" s="5">
        <f>'SCH 21,22,23'!C30</f>
        <v>864468</v>
      </c>
      <c r="E20" s="105">
        <v>499939</v>
      </c>
    </row>
    <row r="21" spans="2:8">
      <c r="B21" s="78" t="s">
        <v>359</v>
      </c>
      <c r="C21" s="45">
        <v>22</v>
      </c>
      <c r="D21" s="5">
        <f>'SCH 21,22,23'!C42</f>
        <v>2638819.5</v>
      </c>
      <c r="E21" s="105">
        <v>1596839.5</v>
      </c>
      <c r="H21" s="100"/>
    </row>
    <row r="22" spans="2:8">
      <c r="B22" s="81" t="s">
        <v>351</v>
      </c>
      <c r="C22" s="53">
        <v>23</v>
      </c>
      <c r="D22" s="5">
        <f>'SCH 21,22,23'!C50</f>
        <v>167</v>
      </c>
      <c r="E22" s="105">
        <v>104</v>
      </c>
    </row>
    <row r="23" spans="2:8" ht="15" thickBot="1">
      <c r="B23" s="79" t="s">
        <v>26</v>
      </c>
      <c r="C23" s="54"/>
      <c r="D23" s="11">
        <v>0</v>
      </c>
      <c r="E23" s="207">
        <v>0</v>
      </c>
    </row>
    <row r="24" spans="2:8" ht="16.5" thickBot="1">
      <c r="B24" s="82" t="s">
        <v>27</v>
      </c>
      <c r="C24" s="56"/>
      <c r="D24" s="38">
        <f>SUM(D19:D23)</f>
        <v>3503454.5</v>
      </c>
      <c r="E24" s="377">
        <f>SUM(E19:E23)</f>
        <v>2096882.5</v>
      </c>
      <c r="G24" s="100"/>
      <c r="H24" s="100"/>
    </row>
    <row r="25" spans="2:8" ht="15.75">
      <c r="B25" s="77" t="s">
        <v>28</v>
      </c>
      <c r="C25" s="34"/>
      <c r="D25" s="5">
        <f>D17-D24</f>
        <v>3619038</v>
      </c>
      <c r="E25" s="5">
        <f>E17-E24</f>
        <v>3784506</v>
      </c>
    </row>
    <row r="26" spans="2:8">
      <c r="B26" s="78" t="s">
        <v>360</v>
      </c>
      <c r="C26" s="34"/>
      <c r="D26" s="5">
        <v>0</v>
      </c>
      <c r="E26" s="105">
        <v>0</v>
      </c>
    </row>
    <row r="27" spans="2:8" ht="15" thickBot="1">
      <c r="B27" s="79" t="s">
        <v>29</v>
      </c>
      <c r="C27" s="56"/>
      <c r="D27" s="11">
        <f>'Annex-B'!D17</f>
        <v>3619038</v>
      </c>
      <c r="E27" s="207">
        <v>3784506</v>
      </c>
      <c r="G27" s="100"/>
      <c r="H27" s="100"/>
    </row>
    <row r="28" spans="2:8" ht="15" thickBot="1">
      <c r="B28" s="95" t="s">
        <v>30</v>
      </c>
      <c r="C28" s="55"/>
      <c r="D28" s="38">
        <f>D25-D26-D27</f>
        <v>0</v>
      </c>
      <c r="E28" s="377">
        <f>E25-E26-E27</f>
        <v>0</v>
      </c>
      <c r="H28" s="100"/>
    </row>
    <row r="29" spans="2:8">
      <c r="B29" s="80" t="s">
        <v>13</v>
      </c>
      <c r="C29" s="53">
        <v>24</v>
      </c>
      <c r="D29" s="5"/>
      <c r="E29" s="105"/>
    </row>
    <row r="30" spans="2:8" ht="15" thickBot="1">
      <c r="B30" s="76" t="s">
        <v>263</v>
      </c>
      <c r="C30" s="54">
        <v>25</v>
      </c>
      <c r="D30" s="11"/>
      <c r="E30" s="207"/>
    </row>
    <row r="37" spans="2:5">
      <c r="B37" s="124" t="str">
        <f>'BALANCE SHEET'!B33</f>
        <v>For  R. SONTHALIA &amp; COMPANY</v>
      </c>
      <c r="C37" s="124"/>
      <c r="D37" s="124"/>
      <c r="E37" s="294"/>
    </row>
    <row r="38" spans="2:5">
      <c r="B38" s="124"/>
      <c r="C38" s="124"/>
      <c r="D38" s="124"/>
      <c r="E38" s="294"/>
    </row>
    <row r="39" spans="2:5">
      <c r="B39" s="124"/>
      <c r="C39" s="126" t="str">
        <f>'BALANCE SHEET'!C35</f>
        <v xml:space="preserve">A.P.C.C.F, CAMPA </v>
      </c>
      <c r="D39" s="124"/>
      <c r="E39" s="295" t="str">
        <f>'BALANCE SHEET'!E35</f>
        <v xml:space="preserve">P.C.C.F, HOFF </v>
      </c>
    </row>
    <row r="40" spans="2:5">
      <c r="B40" s="124"/>
      <c r="C40" s="125" t="str">
        <f>'BALANCE SHEET'!C36</f>
        <v>&amp;</v>
      </c>
      <c r="D40" s="124"/>
      <c r="E40" s="296" t="str">
        <f>'BALANCE SHEET'!E36</f>
        <v>&amp;</v>
      </c>
    </row>
    <row r="41" spans="2:5">
      <c r="B41" s="124" t="str">
        <f>'BALANCE SHEET'!B37</f>
        <v>J. P. Mandholia</v>
      </c>
      <c r="C41" s="126" t="str">
        <f>'BALANCE SHEET'!C37</f>
        <v>NODAL OFFICER, FCA</v>
      </c>
      <c r="D41" s="124"/>
      <c r="E41" s="295" t="str">
        <f>'BALANCE SHEET'!E37</f>
        <v xml:space="preserve">CHAIRMAN </v>
      </c>
    </row>
    <row r="42" spans="2:5">
      <c r="B42" s="124" t="str">
        <f>'BALANCE SHEET'!B38</f>
        <v>Chartered Accountant</v>
      </c>
      <c r="C42" s="126" t="str">
        <f>'BALANCE SHEET'!C38</f>
        <v>CUM MEMBER SECRETARY</v>
      </c>
      <c r="D42" s="124"/>
      <c r="E42" s="295" t="str">
        <f>'BALANCE SHEET'!E38</f>
        <v xml:space="preserve"> EXECUTIVE COMMITTEE, </v>
      </c>
    </row>
    <row r="43" spans="2:5">
      <c r="B43" s="124" t="str">
        <f>'BALANCE SHEET'!B39</f>
        <v>Membership No :- 60927</v>
      </c>
      <c r="C43" s="126" t="str">
        <f>'BALANCE SHEET'!C39</f>
        <v xml:space="preserve">EXECUTIVE COMMITTEE   </v>
      </c>
      <c r="D43" s="124"/>
      <c r="E43" s="295" t="str">
        <f>'BALANCE SHEET'!E39</f>
        <v>CAMPA</v>
      </c>
    </row>
    <row r="44" spans="2:5">
      <c r="B44" s="124" t="str">
        <f>'BALANCE SHEET'!B40</f>
        <v>FRN No :- 320130E</v>
      </c>
      <c r="C44" s="126" t="str">
        <f>'BALANCE SHEET'!C40</f>
        <v>CAMPA</v>
      </c>
      <c r="D44" s="124"/>
      <c r="E44" s="294"/>
    </row>
    <row r="45" spans="2:5">
      <c r="B45" s="124"/>
      <c r="C45" s="124"/>
      <c r="D45" s="124"/>
      <c r="E45" s="294"/>
    </row>
    <row r="46" spans="2:5">
      <c r="B46" s="124" t="str">
        <f>'BALANCE SHEET'!B42</f>
        <v>Place :- Kolkata</v>
      </c>
      <c r="C46" s="124"/>
      <c r="D46" s="124"/>
      <c r="E46" s="294"/>
    </row>
    <row r="47" spans="2:5">
      <c r="B47" s="124" t="str">
        <f>'BALANCE SHEET'!B43</f>
        <v>Date :- 11th September, 2017.</v>
      </c>
      <c r="C47" s="124"/>
      <c r="D47" s="124"/>
      <c r="E47" s="294"/>
    </row>
  </sheetData>
  <mergeCells count="4">
    <mergeCell ref="B2:E2"/>
    <mergeCell ref="B3:E3"/>
    <mergeCell ref="B4:E4"/>
    <mergeCell ref="B5:E5"/>
  </mergeCells>
  <printOptions horizontalCentered="1"/>
  <pageMargins left="0.70866141732283472" right="0.19685039370078741" top="0.74803149606299213" bottom="0.74803149606299213" header="0.31496062992125984" footer="0.31496062992125984"/>
  <pageSetup paperSize="9" scale="75" orientation="portrait" horizontalDpi="300" verticalDpi="300" r:id="rId1"/>
</worksheet>
</file>

<file path=xl/worksheets/sheet5.xml><?xml version="1.0" encoding="utf-8"?>
<worksheet xmlns="http://schemas.openxmlformats.org/spreadsheetml/2006/main" xmlns:r="http://schemas.openxmlformats.org/officeDocument/2006/relationships">
  <sheetPr>
    <tabColor rgb="FF00B050"/>
  </sheetPr>
  <dimension ref="B1:I79"/>
  <sheetViews>
    <sheetView workbookViewId="0">
      <selection activeCell="D15" sqref="D15"/>
    </sheetView>
  </sheetViews>
  <sheetFormatPr defaultRowHeight="14.25"/>
  <cols>
    <col min="1" max="1" width="1.5703125" style="98" customWidth="1"/>
    <col min="2" max="2" width="72.140625" style="98" customWidth="1"/>
    <col min="3" max="3" width="16.28515625" style="117" bestFit="1" customWidth="1"/>
    <col min="4" max="4" width="18.28515625" style="117" bestFit="1" customWidth="1"/>
    <col min="5" max="5" width="16.7109375" style="117" bestFit="1" customWidth="1"/>
    <col min="6" max="6" width="18.28515625" style="117" bestFit="1" customWidth="1"/>
    <col min="7" max="16384" width="9.140625" style="98"/>
  </cols>
  <sheetData>
    <row r="1" spans="2:6" ht="15" thickBot="1"/>
    <row r="2" spans="2:6" ht="16.5" thickBot="1">
      <c r="B2" s="468" t="s">
        <v>520</v>
      </c>
      <c r="C2" s="469"/>
      <c r="D2" s="469"/>
      <c r="E2" s="469"/>
      <c r="F2" s="470"/>
    </row>
    <row r="3" spans="2:6" ht="16.5" customHeight="1" thickBot="1">
      <c r="B3" s="471" t="s">
        <v>33</v>
      </c>
      <c r="C3" s="465" t="s">
        <v>519</v>
      </c>
      <c r="D3" s="466"/>
      <c r="E3" s="467" t="s">
        <v>465</v>
      </c>
      <c r="F3" s="466"/>
    </row>
    <row r="4" spans="2:6" ht="15" thickBot="1">
      <c r="B4" s="472"/>
      <c r="C4" s="149" t="s">
        <v>152</v>
      </c>
      <c r="D4" s="150" t="s">
        <v>32</v>
      </c>
      <c r="E4" s="302" t="s">
        <v>152</v>
      </c>
      <c r="F4" s="149" t="s">
        <v>32</v>
      </c>
    </row>
    <row r="5" spans="2:6">
      <c r="B5" s="151" t="s">
        <v>34</v>
      </c>
      <c r="C5" s="152">
        <f>F15</f>
        <v>26370138.300000001</v>
      </c>
      <c r="D5" s="132"/>
      <c r="E5" s="152">
        <v>28467020.800000001</v>
      </c>
      <c r="F5" s="132"/>
    </row>
    <row r="6" spans="2:6">
      <c r="B6" s="153" t="s">
        <v>336</v>
      </c>
      <c r="C6" s="154">
        <f>210000000</f>
        <v>210000000</v>
      </c>
      <c r="D6" s="116"/>
      <c r="E6" s="154"/>
      <c r="F6" s="116"/>
    </row>
    <row r="7" spans="2:6">
      <c r="B7" s="153" t="s">
        <v>562</v>
      </c>
      <c r="C7" s="154">
        <f>2050000</f>
        <v>2050000</v>
      </c>
      <c r="D7" s="116"/>
      <c r="E7" s="154"/>
      <c r="F7" s="116"/>
    </row>
    <row r="8" spans="2:6" ht="31.5" customHeight="1">
      <c r="B8" s="155" t="s">
        <v>561</v>
      </c>
      <c r="C8" s="154">
        <v>0</v>
      </c>
      <c r="D8" s="116"/>
      <c r="E8" s="154">
        <v>0</v>
      </c>
      <c r="F8" s="116"/>
    </row>
    <row r="9" spans="2:6">
      <c r="B9" s="156" t="s">
        <v>442</v>
      </c>
      <c r="C9" s="154">
        <v>0</v>
      </c>
      <c r="D9" s="116"/>
      <c r="E9" s="154">
        <v>0</v>
      </c>
      <c r="F9" s="116"/>
    </row>
    <row r="10" spans="2:6" ht="15" thickBot="1">
      <c r="B10" s="155"/>
      <c r="C10" s="154"/>
      <c r="D10" s="116"/>
      <c r="E10" s="154"/>
      <c r="F10" s="116"/>
    </row>
    <row r="11" spans="2:6">
      <c r="B11" s="157"/>
      <c r="C11" s="147"/>
      <c r="D11" s="152">
        <f>SUM(C5:C9)-C10</f>
        <v>238420138.30000001</v>
      </c>
      <c r="E11" s="378"/>
      <c r="F11" s="132">
        <f>SUM(E5:E9)-E10</f>
        <v>28467020.800000001</v>
      </c>
    </row>
    <row r="12" spans="2:6">
      <c r="B12" s="157"/>
      <c r="C12" s="158"/>
      <c r="D12" s="154"/>
      <c r="E12" s="112"/>
      <c r="F12" s="116"/>
    </row>
    <row r="13" spans="2:6">
      <c r="B13" s="157" t="s">
        <v>448</v>
      </c>
      <c r="C13" s="116"/>
      <c r="D13" s="154">
        <f>'Annex-A'!M40</f>
        <v>3503454.5</v>
      </c>
      <c r="F13" s="116">
        <f>'INCOME &amp; EXP ACCT'!E16</f>
        <v>2096882.5</v>
      </c>
    </row>
    <row r="14" spans="2:6" ht="15" thickBot="1">
      <c r="B14" s="159"/>
      <c r="C14" s="133"/>
      <c r="D14" s="160"/>
      <c r="F14" s="133"/>
    </row>
    <row r="15" spans="2:6" ht="16.5" thickBot="1">
      <c r="B15" s="161" t="s">
        <v>35</v>
      </c>
      <c r="C15" s="162"/>
      <c r="D15" s="163">
        <f>D11-SUM(D13:D13)</f>
        <v>234916683.80000001</v>
      </c>
      <c r="E15" s="118"/>
      <c r="F15" s="163">
        <f>F11-SUM(F13:F13)</f>
        <v>26370138.300000001</v>
      </c>
    </row>
    <row r="16" spans="2:6" ht="15.75">
      <c r="B16" s="164"/>
      <c r="C16" s="165"/>
      <c r="D16" s="165"/>
      <c r="E16" s="165"/>
      <c r="F16" s="165"/>
    </row>
    <row r="17" spans="2:6" ht="15" thickBot="1">
      <c r="B17" s="166"/>
      <c r="C17" s="167"/>
      <c r="D17" s="167"/>
      <c r="E17" s="167"/>
      <c r="F17" s="168" t="s">
        <v>190</v>
      </c>
    </row>
    <row r="18" spans="2:6" ht="16.5" thickBot="1">
      <c r="B18" s="43" t="s">
        <v>36</v>
      </c>
      <c r="C18" s="473" t="s">
        <v>519</v>
      </c>
      <c r="D18" s="474"/>
      <c r="E18" s="475" t="s">
        <v>465</v>
      </c>
      <c r="F18" s="474"/>
    </row>
    <row r="19" spans="2:6" ht="15.75">
      <c r="B19" s="169" t="s">
        <v>38</v>
      </c>
      <c r="C19" s="116"/>
      <c r="D19" s="116"/>
      <c r="E19" s="116"/>
      <c r="F19" s="132"/>
    </row>
    <row r="20" spans="2:6">
      <c r="B20" s="33" t="s">
        <v>37</v>
      </c>
      <c r="C20" s="116">
        <v>0</v>
      </c>
      <c r="D20" s="116"/>
      <c r="E20" s="116">
        <v>0</v>
      </c>
      <c r="F20" s="116"/>
    </row>
    <row r="21" spans="2:6">
      <c r="B21" s="33" t="s">
        <v>153</v>
      </c>
      <c r="C21" s="116">
        <v>0</v>
      </c>
      <c r="D21" s="116"/>
      <c r="E21" s="116">
        <v>0</v>
      </c>
      <c r="F21" s="116"/>
    </row>
    <row r="22" spans="2:6" ht="15" thickBot="1">
      <c r="B22" s="33" t="s">
        <v>286</v>
      </c>
      <c r="C22" s="133">
        <v>0</v>
      </c>
      <c r="D22" s="116"/>
      <c r="E22" s="133">
        <v>0</v>
      </c>
      <c r="F22" s="116"/>
    </row>
    <row r="23" spans="2:6">
      <c r="B23" s="33"/>
      <c r="C23" s="116"/>
      <c r="D23" s="116">
        <f>C20+C21-C22</f>
        <v>0</v>
      </c>
      <c r="E23" s="116"/>
      <c r="F23" s="116">
        <f>E20+E21-E22</f>
        <v>0</v>
      </c>
    </row>
    <row r="24" spans="2:6">
      <c r="B24" s="170" t="s">
        <v>39</v>
      </c>
      <c r="C24" s="116"/>
      <c r="D24" s="116"/>
      <c r="E24" s="116"/>
      <c r="F24" s="116"/>
    </row>
    <row r="25" spans="2:6">
      <c r="B25" s="33" t="s">
        <v>37</v>
      </c>
      <c r="C25" s="116">
        <v>0</v>
      </c>
      <c r="D25" s="116"/>
      <c r="E25" s="116">
        <v>0</v>
      </c>
      <c r="F25" s="116"/>
    </row>
    <row r="26" spans="2:6">
      <c r="B26" s="33" t="s">
        <v>153</v>
      </c>
      <c r="C26" s="116">
        <v>0</v>
      </c>
      <c r="D26" s="116"/>
      <c r="E26" s="116">
        <v>0</v>
      </c>
      <c r="F26" s="116"/>
    </row>
    <row r="27" spans="2:6" ht="15" thickBot="1">
      <c r="B27" s="33" t="s">
        <v>286</v>
      </c>
      <c r="C27" s="133">
        <v>0</v>
      </c>
      <c r="D27" s="116"/>
      <c r="E27" s="133">
        <v>0</v>
      </c>
      <c r="F27" s="116"/>
    </row>
    <row r="28" spans="2:6">
      <c r="B28" s="33"/>
      <c r="C28" s="116"/>
      <c r="D28" s="116">
        <f>C25+C26-C27</f>
        <v>0</v>
      </c>
      <c r="E28" s="116"/>
      <c r="F28" s="116">
        <f>E25+E26-E27</f>
        <v>0</v>
      </c>
    </row>
    <row r="29" spans="2:6">
      <c r="B29" s="170" t="s">
        <v>40</v>
      </c>
      <c r="C29" s="116"/>
      <c r="D29" s="116"/>
      <c r="E29" s="116"/>
      <c r="F29" s="116"/>
    </row>
    <row r="30" spans="2:6">
      <c r="B30" s="33" t="s">
        <v>37</v>
      </c>
      <c r="C30" s="116">
        <v>0</v>
      </c>
      <c r="D30" s="116"/>
      <c r="E30" s="116">
        <v>0</v>
      </c>
      <c r="F30" s="116"/>
    </row>
    <row r="31" spans="2:6">
      <c r="B31" s="33" t="s">
        <v>153</v>
      </c>
      <c r="C31" s="116">
        <v>0</v>
      </c>
      <c r="D31" s="116"/>
      <c r="E31" s="116">
        <v>0</v>
      </c>
      <c r="F31" s="116"/>
    </row>
    <row r="32" spans="2:6" ht="15" thickBot="1">
      <c r="B32" s="33" t="s">
        <v>286</v>
      </c>
      <c r="C32" s="133">
        <v>0</v>
      </c>
      <c r="D32" s="116"/>
      <c r="E32" s="133">
        <v>0</v>
      </c>
      <c r="F32" s="116"/>
    </row>
    <row r="33" spans="2:9">
      <c r="B33" s="33"/>
      <c r="C33" s="132"/>
      <c r="D33" s="112">
        <f>C30+C31-C32</f>
        <v>0</v>
      </c>
      <c r="E33" s="132"/>
      <c r="F33" s="116">
        <f>E30+E31-E32</f>
        <v>0</v>
      </c>
    </row>
    <row r="34" spans="2:9">
      <c r="B34" s="170" t="s">
        <v>41</v>
      </c>
      <c r="C34" s="116"/>
      <c r="D34" s="112"/>
      <c r="E34" s="116"/>
      <c r="F34" s="116"/>
    </row>
    <row r="35" spans="2:9">
      <c r="B35" s="33" t="s">
        <v>257</v>
      </c>
      <c r="C35" s="116">
        <f>F39</f>
        <v>27076701.640000001</v>
      </c>
      <c r="D35" s="112"/>
      <c r="E35" s="116">
        <v>23292195.640000001</v>
      </c>
      <c r="F35" s="116"/>
    </row>
    <row r="36" spans="2:9">
      <c r="B36" s="33" t="s">
        <v>451</v>
      </c>
      <c r="C36" s="116">
        <f>'Annex-B'!D17</f>
        <v>3619038</v>
      </c>
      <c r="D36" s="112"/>
      <c r="E36" s="116">
        <v>3784506</v>
      </c>
      <c r="F36" s="116"/>
    </row>
    <row r="37" spans="2:9" ht="15" thickBot="1">
      <c r="B37" s="33"/>
      <c r="C37" s="133"/>
      <c r="D37" s="112"/>
      <c r="E37" s="133"/>
      <c r="F37" s="116"/>
    </row>
    <row r="38" spans="2:9" ht="15" thickBot="1">
      <c r="B38" s="33"/>
      <c r="C38" s="116"/>
      <c r="D38" s="171">
        <f>C35+C36+C37</f>
        <v>30695739.640000001</v>
      </c>
      <c r="E38" s="133"/>
      <c r="F38" s="133">
        <f>E35+E36+E37</f>
        <v>27076701.640000001</v>
      </c>
    </row>
    <row r="39" spans="2:9" ht="16.5" thickBot="1">
      <c r="B39" s="134" t="s">
        <v>8</v>
      </c>
      <c r="C39" s="118"/>
      <c r="D39" s="172">
        <f>D38+D33+D28+D23</f>
        <v>30695739.640000001</v>
      </c>
      <c r="E39" s="118"/>
      <c r="F39" s="379">
        <f>F38+F33+F28+F23</f>
        <v>27076701.640000001</v>
      </c>
    </row>
    <row r="40" spans="2:9">
      <c r="B40" s="136"/>
      <c r="C40" s="119"/>
      <c r="D40" s="119"/>
      <c r="E40" s="119"/>
      <c r="F40" s="119"/>
    </row>
    <row r="41" spans="2:9" ht="15" thickBot="1">
      <c r="B41" s="173"/>
      <c r="C41" s="173"/>
      <c r="D41" s="173"/>
      <c r="E41" s="173"/>
      <c r="F41" s="168" t="s">
        <v>190</v>
      </c>
      <c r="G41" s="128"/>
      <c r="H41" s="128"/>
      <c r="I41" s="136"/>
    </row>
    <row r="42" spans="2:9" ht="15.75" customHeight="1" thickBot="1">
      <c r="B42" s="471" t="s">
        <v>42</v>
      </c>
      <c r="C42" s="465" t="s">
        <v>43</v>
      </c>
      <c r="D42" s="466"/>
      <c r="E42" s="473" t="s">
        <v>8</v>
      </c>
      <c r="F42" s="474"/>
      <c r="I42" s="136"/>
    </row>
    <row r="43" spans="2:9" ht="15" thickBot="1">
      <c r="B43" s="476"/>
      <c r="C43" s="477"/>
      <c r="D43" s="478"/>
      <c r="E43" s="131" t="s">
        <v>519</v>
      </c>
      <c r="F43" s="174" t="s">
        <v>465</v>
      </c>
      <c r="G43" s="136"/>
    </row>
    <row r="44" spans="2:9" ht="15" customHeight="1">
      <c r="B44" s="175" t="s">
        <v>287</v>
      </c>
      <c r="C44" s="116"/>
      <c r="D44" s="116"/>
      <c r="E44" s="116"/>
      <c r="F44" s="116"/>
      <c r="G44" s="136"/>
    </row>
    <row r="45" spans="2:9" ht="17.25" customHeight="1">
      <c r="B45" s="175" t="s">
        <v>288</v>
      </c>
      <c r="C45" s="116"/>
      <c r="D45" s="116"/>
      <c r="E45" s="116"/>
      <c r="F45" s="116"/>
      <c r="G45" s="136"/>
    </row>
    <row r="46" spans="2:9">
      <c r="B46" s="33" t="s">
        <v>44</v>
      </c>
      <c r="C46" s="116"/>
      <c r="D46" s="116"/>
      <c r="E46" s="116"/>
      <c r="F46" s="116"/>
      <c r="G46" s="136"/>
    </row>
    <row r="47" spans="2:9">
      <c r="B47" s="33" t="s">
        <v>45</v>
      </c>
      <c r="C47" s="116"/>
      <c r="D47" s="116"/>
      <c r="E47" s="116"/>
      <c r="F47" s="116"/>
      <c r="G47" s="136"/>
    </row>
    <row r="48" spans="2:9" ht="15" thickBot="1">
      <c r="B48" s="33" t="s">
        <v>333</v>
      </c>
      <c r="C48" s="116"/>
      <c r="D48" s="116"/>
      <c r="E48" s="116"/>
      <c r="F48" s="116"/>
      <c r="G48" s="136"/>
    </row>
    <row r="49" spans="2:9" ht="15" thickBot="1">
      <c r="B49" s="176" t="s">
        <v>154</v>
      </c>
      <c r="C49" s="135">
        <f>SUM(C44:C48)</f>
        <v>0</v>
      </c>
      <c r="D49" s="135">
        <f t="shared" ref="D49:F49" si="0">SUM(D44:D48)</f>
        <v>0</v>
      </c>
      <c r="E49" s="135">
        <f t="shared" si="0"/>
        <v>0</v>
      </c>
      <c r="F49" s="135">
        <f t="shared" si="0"/>
        <v>0</v>
      </c>
      <c r="G49" s="136"/>
    </row>
    <row r="50" spans="2:9">
      <c r="B50" s="177" t="s">
        <v>289</v>
      </c>
      <c r="C50" s="116"/>
      <c r="D50" s="116"/>
      <c r="E50" s="116"/>
      <c r="F50" s="116"/>
      <c r="G50" s="136"/>
    </row>
    <row r="51" spans="2:9">
      <c r="B51" s="34" t="s">
        <v>290</v>
      </c>
      <c r="C51" s="116"/>
      <c r="D51" s="116"/>
      <c r="E51" s="116"/>
      <c r="F51" s="116"/>
      <c r="G51" s="136"/>
    </row>
    <row r="52" spans="2:9">
      <c r="B52" s="24" t="s">
        <v>46</v>
      </c>
      <c r="C52" s="116"/>
      <c r="D52" s="116"/>
      <c r="E52" s="116"/>
      <c r="F52" s="116"/>
      <c r="G52" s="136"/>
    </row>
    <row r="53" spans="2:9">
      <c r="B53" s="24" t="s">
        <v>47</v>
      </c>
      <c r="C53" s="116"/>
      <c r="D53" s="116"/>
      <c r="E53" s="116"/>
      <c r="F53" s="116"/>
      <c r="G53" s="136"/>
    </row>
    <row r="54" spans="2:9" ht="15.75">
      <c r="B54" s="178" t="s">
        <v>291</v>
      </c>
      <c r="C54" s="116"/>
      <c r="D54" s="116"/>
      <c r="E54" s="116"/>
      <c r="F54" s="116"/>
      <c r="G54" s="136"/>
    </row>
    <row r="55" spans="2:9">
      <c r="B55" s="34" t="s">
        <v>292</v>
      </c>
      <c r="C55" s="116"/>
      <c r="D55" s="116"/>
      <c r="E55" s="116"/>
      <c r="F55" s="116"/>
      <c r="G55" s="136"/>
    </row>
    <row r="56" spans="2:9">
      <c r="B56" s="24" t="s">
        <v>361</v>
      </c>
      <c r="C56" s="116"/>
      <c r="D56" s="116"/>
      <c r="E56" s="116"/>
      <c r="F56" s="116"/>
      <c r="G56" s="136"/>
    </row>
    <row r="57" spans="2:9">
      <c r="B57" s="24" t="s">
        <v>48</v>
      </c>
      <c r="C57" s="116"/>
      <c r="D57" s="116"/>
      <c r="E57" s="116"/>
      <c r="F57" s="116"/>
      <c r="G57" s="136"/>
    </row>
    <row r="58" spans="2:9">
      <c r="B58" s="24" t="s">
        <v>49</v>
      </c>
      <c r="C58" s="116"/>
      <c r="D58" s="116"/>
      <c r="E58" s="116"/>
      <c r="F58" s="116"/>
      <c r="G58" s="136"/>
    </row>
    <row r="59" spans="2:9" ht="13.5" customHeight="1" thickBot="1">
      <c r="B59" s="178" t="s">
        <v>291</v>
      </c>
      <c r="C59" s="116"/>
      <c r="D59" s="116"/>
      <c r="E59" s="116"/>
      <c r="F59" s="116"/>
      <c r="G59" s="136"/>
    </row>
    <row r="60" spans="2:9" ht="15.75" customHeight="1" thickBot="1">
      <c r="B60" s="179" t="s">
        <v>50</v>
      </c>
      <c r="C60" s="135">
        <f>SUM(C51:C59)</f>
        <v>0</v>
      </c>
      <c r="D60" s="135">
        <f t="shared" ref="D60:F60" si="1">SUM(D51:D59)</f>
        <v>0</v>
      </c>
      <c r="E60" s="135">
        <f t="shared" si="1"/>
        <v>0</v>
      </c>
      <c r="F60" s="135">
        <f t="shared" si="1"/>
        <v>0</v>
      </c>
      <c r="G60" s="136"/>
    </row>
    <row r="61" spans="2:9" ht="15" customHeight="1" thickBot="1">
      <c r="B61" s="43" t="s">
        <v>51</v>
      </c>
      <c r="C61" s="135">
        <f>C49-C60</f>
        <v>0</v>
      </c>
      <c r="D61" s="135">
        <f t="shared" ref="D61:F61" si="2">D49-D60</f>
        <v>0</v>
      </c>
      <c r="E61" s="135">
        <f t="shared" si="2"/>
        <v>0</v>
      </c>
      <c r="F61" s="135">
        <f t="shared" si="2"/>
        <v>0</v>
      </c>
      <c r="G61" s="136"/>
    </row>
    <row r="62" spans="2:9">
      <c r="B62" s="180"/>
      <c r="C62" s="119"/>
      <c r="D62" s="119"/>
      <c r="E62" s="119"/>
      <c r="F62" s="119"/>
      <c r="I62" s="136"/>
    </row>
    <row r="63" spans="2:9" ht="15" thickBot="1">
      <c r="B63" s="139"/>
      <c r="C63" s="181"/>
      <c r="D63" s="181"/>
      <c r="E63" s="181"/>
      <c r="F63" s="168" t="s">
        <v>190</v>
      </c>
      <c r="I63" s="136"/>
    </row>
    <row r="64" spans="2:9" ht="16.5" thickBot="1">
      <c r="B64" s="43" t="s">
        <v>52</v>
      </c>
      <c r="C64" s="473" t="s">
        <v>519</v>
      </c>
      <c r="D64" s="474"/>
      <c r="E64" s="475" t="s">
        <v>465</v>
      </c>
      <c r="F64" s="474"/>
      <c r="I64" s="136"/>
    </row>
    <row r="65" spans="2:9">
      <c r="B65" s="33" t="s">
        <v>53</v>
      </c>
      <c r="C65" s="116"/>
      <c r="D65" s="116"/>
      <c r="E65" s="116"/>
      <c r="F65" s="116"/>
      <c r="I65" s="136"/>
    </row>
    <row r="66" spans="2:9">
      <c r="B66" s="33" t="s">
        <v>334</v>
      </c>
      <c r="C66" s="116"/>
      <c r="D66" s="116"/>
      <c r="E66" s="116"/>
      <c r="F66" s="116"/>
      <c r="I66" s="136"/>
    </row>
    <row r="67" spans="2:9">
      <c r="B67" s="33" t="s">
        <v>59</v>
      </c>
      <c r="C67" s="116"/>
      <c r="D67" s="116"/>
      <c r="E67" s="116"/>
      <c r="F67" s="116"/>
      <c r="I67" s="136"/>
    </row>
    <row r="68" spans="2:9">
      <c r="B68" s="33" t="s">
        <v>54</v>
      </c>
      <c r="C68" s="116"/>
      <c r="D68" s="116"/>
      <c r="E68" s="116"/>
      <c r="F68" s="116"/>
      <c r="I68" s="136"/>
    </row>
    <row r="69" spans="2:9">
      <c r="B69" s="33" t="s">
        <v>55</v>
      </c>
      <c r="C69" s="116"/>
      <c r="D69" s="116"/>
      <c r="E69" s="116"/>
      <c r="F69" s="116"/>
      <c r="I69" s="136"/>
    </row>
    <row r="70" spans="2:9">
      <c r="B70" s="33" t="s">
        <v>56</v>
      </c>
      <c r="C70" s="116"/>
      <c r="D70" s="116"/>
      <c r="E70" s="116"/>
      <c r="F70" s="116"/>
      <c r="I70" s="136"/>
    </row>
    <row r="71" spans="2:9">
      <c r="B71" s="33" t="s">
        <v>57</v>
      </c>
      <c r="C71" s="116"/>
      <c r="D71" s="116"/>
      <c r="E71" s="116"/>
      <c r="F71" s="116"/>
      <c r="I71" s="136"/>
    </row>
    <row r="72" spans="2:9">
      <c r="B72" s="33" t="s">
        <v>58</v>
      </c>
      <c r="C72" s="116"/>
      <c r="D72" s="116"/>
      <c r="E72" s="116"/>
      <c r="F72" s="116"/>
      <c r="I72" s="136"/>
    </row>
    <row r="73" spans="2:9">
      <c r="B73" s="33" t="s">
        <v>337</v>
      </c>
      <c r="C73" s="116"/>
      <c r="D73" s="116"/>
      <c r="E73" s="116"/>
      <c r="F73" s="116"/>
      <c r="I73" s="136"/>
    </row>
    <row r="74" spans="2:9">
      <c r="B74" s="33" t="s">
        <v>58</v>
      </c>
      <c r="C74" s="116"/>
      <c r="D74" s="116"/>
      <c r="E74" s="116"/>
      <c r="F74" s="116"/>
      <c r="I74" s="136"/>
    </row>
    <row r="75" spans="2:9">
      <c r="B75" s="33"/>
      <c r="C75" s="116"/>
      <c r="D75" s="116"/>
      <c r="E75" s="116"/>
      <c r="F75" s="116"/>
      <c r="I75" s="136"/>
    </row>
    <row r="76" spans="2:9">
      <c r="B76" s="33" t="s">
        <v>60</v>
      </c>
      <c r="C76" s="116"/>
      <c r="D76" s="116"/>
      <c r="E76" s="116"/>
      <c r="F76" s="116"/>
      <c r="I76" s="136"/>
    </row>
    <row r="77" spans="2:9">
      <c r="B77" s="33" t="s">
        <v>61</v>
      </c>
      <c r="C77" s="116"/>
      <c r="D77" s="116"/>
      <c r="E77" s="116"/>
      <c r="F77" s="116"/>
      <c r="I77" s="136"/>
    </row>
    <row r="78" spans="2:9" ht="15" thickBot="1">
      <c r="B78" s="33" t="s">
        <v>335</v>
      </c>
      <c r="C78" s="116"/>
      <c r="D78" s="116"/>
      <c r="E78" s="116"/>
      <c r="F78" s="116"/>
      <c r="I78" s="136"/>
    </row>
    <row r="79" spans="2:9" ht="16.5" thickBot="1">
      <c r="B79" s="182" t="s">
        <v>8</v>
      </c>
      <c r="C79" s="135">
        <f>SUM(C65:C78)</f>
        <v>0</v>
      </c>
      <c r="D79" s="135">
        <f t="shared" ref="D79:F79" si="3">SUM(D65:D78)</f>
        <v>0</v>
      </c>
      <c r="E79" s="135">
        <f t="shared" si="3"/>
        <v>0</v>
      </c>
      <c r="F79" s="135">
        <f t="shared" si="3"/>
        <v>0</v>
      </c>
      <c r="I79" s="136"/>
    </row>
  </sheetData>
  <mergeCells count="11">
    <mergeCell ref="C3:D3"/>
    <mergeCell ref="E3:F3"/>
    <mergeCell ref="B2:F2"/>
    <mergeCell ref="B3:B4"/>
    <mergeCell ref="C64:D64"/>
    <mergeCell ref="E64:F64"/>
    <mergeCell ref="C18:D18"/>
    <mergeCell ref="E18:F18"/>
    <mergeCell ref="B42:B43"/>
    <mergeCell ref="E42:F42"/>
    <mergeCell ref="C42:D43"/>
  </mergeCells>
  <printOptions horizontalCentered="1"/>
  <pageMargins left="0.51181102362204722" right="0.39370078740157483" top="0.55118110236220474" bottom="0.51181102362204722" header="0.31496062992125984" footer="0.31496062992125984"/>
  <pageSetup paperSize="9" scale="60" orientation="portrait" horizontalDpi="300" verticalDpi="300" r:id="rId1"/>
</worksheet>
</file>

<file path=xl/worksheets/sheet6.xml><?xml version="1.0" encoding="utf-8"?>
<worksheet xmlns="http://schemas.openxmlformats.org/spreadsheetml/2006/main" xmlns:r="http://schemas.openxmlformats.org/officeDocument/2006/relationships">
  <sheetPr>
    <tabColor rgb="FF00B050"/>
  </sheetPr>
  <dimension ref="B2:N58"/>
  <sheetViews>
    <sheetView workbookViewId="0">
      <selection activeCell="H33" sqref="H33"/>
    </sheetView>
  </sheetViews>
  <sheetFormatPr defaultRowHeight="14.25"/>
  <cols>
    <col min="1" max="1" width="1.85546875" style="98" customWidth="1"/>
    <col min="2" max="2" width="84.42578125" style="98" customWidth="1"/>
    <col min="3" max="3" width="16.7109375" style="98" customWidth="1"/>
    <col min="4" max="4" width="17.5703125" style="98" bestFit="1" customWidth="1"/>
    <col min="5" max="5" width="14.5703125" style="98" customWidth="1"/>
    <col min="6" max="6" width="15" style="98" customWidth="1"/>
    <col min="7" max="7" width="12.140625" style="98" customWidth="1"/>
    <col min="8" max="8" width="12.5703125" style="98" customWidth="1"/>
    <col min="9" max="9" width="13.42578125" style="98" customWidth="1"/>
    <col min="10" max="10" width="10" style="98" customWidth="1"/>
    <col min="11" max="11" width="11.7109375" style="98" customWidth="1"/>
    <col min="12" max="12" width="11" style="98" customWidth="1"/>
    <col min="13" max="16384" width="9.140625" style="98"/>
  </cols>
  <sheetData>
    <row r="2" spans="2:12" ht="15" thickBot="1">
      <c r="B2" s="128"/>
      <c r="C2" s="128"/>
      <c r="D2" s="129" t="s">
        <v>190</v>
      </c>
      <c r="E2" s="128"/>
      <c r="F2" s="128"/>
      <c r="G2" s="128"/>
      <c r="H2" s="128"/>
      <c r="I2" s="128"/>
      <c r="J2" s="128"/>
      <c r="K2" s="128"/>
      <c r="L2" s="128"/>
    </row>
    <row r="3" spans="2:12" ht="31.5" customHeight="1" thickBot="1">
      <c r="B3" s="130" t="s">
        <v>62</v>
      </c>
      <c r="C3" s="131" t="s">
        <v>519</v>
      </c>
      <c r="D3" s="174" t="s">
        <v>465</v>
      </c>
      <c r="E3" s="183"/>
      <c r="F3" s="183"/>
    </row>
    <row r="4" spans="2:12" ht="15.75">
      <c r="B4" s="32" t="s">
        <v>53</v>
      </c>
      <c r="C4" s="132"/>
      <c r="D4" s="152"/>
    </row>
    <row r="5" spans="2:12" ht="15.75">
      <c r="B5" s="32" t="s">
        <v>362</v>
      </c>
      <c r="C5" s="116"/>
      <c r="D5" s="154"/>
    </row>
    <row r="6" spans="2:12" ht="15.75">
      <c r="B6" s="32" t="s">
        <v>59</v>
      </c>
      <c r="C6" s="116"/>
      <c r="D6" s="154"/>
    </row>
    <row r="7" spans="2:12" ht="15.75">
      <c r="B7" s="32" t="s">
        <v>56</v>
      </c>
      <c r="C7" s="116"/>
      <c r="D7" s="154"/>
    </row>
    <row r="8" spans="2:12" ht="15.75">
      <c r="B8" s="32" t="s">
        <v>57</v>
      </c>
      <c r="C8" s="116"/>
      <c r="D8" s="154"/>
    </row>
    <row r="9" spans="2:12" ht="15.75">
      <c r="B9" s="32" t="s">
        <v>363</v>
      </c>
      <c r="C9" s="116"/>
      <c r="D9" s="154"/>
    </row>
    <row r="10" spans="2:12" ht="15.75">
      <c r="B10" s="32" t="s">
        <v>156</v>
      </c>
      <c r="C10" s="116"/>
      <c r="D10" s="154"/>
    </row>
    <row r="11" spans="2:12" ht="15.75">
      <c r="B11" s="32" t="s">
        <v>157</v>
      </c>
      <c r="C11" s="116"/>
      <c r="D11" s="154"/>
    </row>
    <row r="12" spans="2:12" ht="15.75">
      <c r="B12" s="32" t="s">
        <v>158</v>
      </c>
      <c r="C12" s="116"/>
      <c r="D12" s="154"/>
    </row>
    <row r="13" spans="2:12" ht="16.5" thickBot="1">
      <c r="B13" s="32" t="s">
        <v>364</v>
      </c>
      <c r="C13" s="133"/>
      <c r="D13" s="160"/>
    </row>
    <row r="14" spans="2:12" ht="16.5" thickBot="1">
      <c r="B14" s="134" t="s">
        <v>8</v>
      </c>
      <c r="C14" s="135">
        <f>SUM(C4:C13)</f>
        <v>0</v>
      </c>
      <c r="D14" s="135">
        <f>SUM(D4:D13)</f>
        <v>0</v>
      </c>
    </row>
    <row r="15" spans="2:12">
      <c r="B15" s="136"/>
      <c r="C15" s="136"/>
      <c r="D15" s="136"/>
    </row>
    <row r="16" spans="2:12" ht="15" thickBot="1">
      <c r="B16" s="137"/>
      <c r="C16" s="137"/>
      <c r="D16" s="168" t="s">
        <v>190</v>
      </c>
    </row>
    <row r="17" spans="2:6" ht="16.5" thickBot="1">
      <c r="B17" s="138" t="s">
        <v>63</v>
      </c>
      <c r="C17" s="131" t="s">
        <v>519</v>
      </c>
      <c r="D17" s="174" t="s">
        <v>465</v>
      </c>
    </row>
    <row r="18" spans="2:6" ht="15.75">
      <c r="B18" s="32" t="s">
        <v>64</v>
      </c>
      <c r="C18" s="116"/>
      <c r="D18" s="116"/>
    </row>
    <row r="19" spans="2:6" ht="16.5" thickBot="1">
      <c r="B19" s="32" t="s">
        <v>65</v>
      </c>
      <c r="C19" s="116"/>
      <c r="D19" s="116"/>
    </row>
    <row r="20" spans="2:6" ht="16.5" thickBot="1">
      <c r="B20" s="134" t="s">
        <v>8</v>
      </c>
      <c r="C20" s="135">
        <f>SUM(C18:C19)</f>
        <v>0</v>
      </c>
      <c r="D20" s="135">
        <f>SUM(D18:D19)</f>
        <v>0</v>
      </c>
    </row>
    <row r="22" spans="2:6" ht="15" thickBot="1">
      <c r="B22" s="139"/>
      <c r="C22" s="139"/>
      <c r="D22" s="139"/>
      <c r="E22" s="139"/>
      <c r="F22" s="168" t="s">
        <v>190</v>
      </c>
    </row>
    <row r="23" spans="2:6" ht="16.5" thickBot="1">
      <c r="B23" s="43" t="s">
        <v>66</v>
      </c>
      <c r="C23" s="473" t="s">
        <v>519</v>
      </c>
      <c r="D23" s="474"/>
      <c r="E23" s="473" t="s">
        <v>465</v>
      </c>
      <c r="F23" s="474"/>
    </row>
    <row r="24" spans="2:6" ht="15.75">
      <c r="B24" s="42" t="s">
        <v>67</v>
      </c>
      <c r="C24" s="116"/>
      <c r="D24" s="116"/>
      <c r="E24" s="116"/>
      <c r="F24" s="132"/>
    </row>
    <row r="25" spans="2:6" ht="15.75">
      <c r="B25" s="32" t="s">
        <v>68</v>
      </c>
      <c r="C25" s="116"/>
      <c r="D25" s="116"/>
      <c r="E25" s="116"/>
      <c r="F25" s="116"/>
    </row>
    <row r="26" spans="2:6" ht="15.75">
      <c r="B26" s="32" t="s">
        <v>69</v>
      </c>
      <c r="C26" s="116"/>
      <c r="D26" s="116"/>
      <c r="E26" s="116"/>
      <c r="F26" s="116"/>
    </row>
    <row r="27" spans="2:6" ht="15.75">
      <c r="B27" s="32" t="s">
        <v>159</v>
      </c>
      <c r="C27" s="116"/>
      <c r="D27" s="116"/>
      <c r="E27" s="116"/>
      <c r="F27" s="116"/>
    </row>
    <row r="28" spans="2:6" ht="15.75">
      <c r="B28" s="32" t="s">
        <v>160</v>
      </c>
      <c r="C28" s="116"/>
      <c r="D28" s="116"/>
      <c r="E28" s="116"/>
      <c r="F28" s="116"/>
    </row>
    <row r="29" spans="2:6" ht="15.75">
      <c r="B29" s="32" t="s">
        <v>70</v>
      </c>
      <c r="C29" s="116"/>
      <c r="D29" s="116"/>
      <c r="E29" s="116"/>
      <c r="F29" s="116"/>
    </row>
    <row r="30" spans="2:6" ht="15.75">
      <c r="B30" s="32" t="s">
        <v>71</v>
      </c>
      <c r="C30" s="116"/>
      <c r="D30" s="116"/>
      <c r="E30" s="116"/>
      <c r="F30" s="116"/>
    </row>
    <row r="31" spans="2:6" ht="15.75">
      <c r="B31" s="32" t="s">
        <v>365</v>
      </c>
      <c r="C31" s="116"/>
      <c r="D31" s="116"/>
      <c r="E31" s="116"/>
      <c r="F31" s="116"/>
    </row>
    <row r="32" spans="2:6" ht="15.75">
      <c r="B32" s="32" t="s">
        <v>366</v>
      </c>
      <c r="C32" s="116"/>
      <c r="D32" s="116"/>
      <c r="E32" s="116"/>
      <c r="F32" s="116"/>
    </row>
    <row r="33" spans="2:8" ht="15.75">
      <c r="B33" s="32" t="s">
        <v>72</v>
      </c>
      <c r="C33" s="116"/>
      <c r="D33" s="116"/>
      <c r="E33" s="116"/>
      <c r="F33" s="116"/>
    </row>
    <row r="34" spans="2:8" ht="15.75">
      <c r="B34" s="32" t="s">
        <v>161</v>
      </c>
      <c r="C34" s="116"/>
      <c r="D34" s="116"/>
      <c r="E34" s="116"/>
      <c r="F34" s="116"/>
    </row>
    <row r="35" spans="2:8" ht="15.75">
      <c r="B35" s="32" t="s">
        <v>162</v>
      </c>
      <c r="C35" s="116"/>
      <c r="D35" s="116"/>
      <c r="E35" s="116"/>
      <c r="F35" s="116"/>
    </row>
    <row r="36" spans="2:8" ht="15.75">
      <c r="B36" s="32" t="s">
        <v>452</v>
      </c>
      <c r="C36" s="116">
        <f>F39</f>
        <v>0</v>
      </c>
      <c r="E36" s="116">
        <v>922352</v>
      </c>
      <c r="F36" s="24"/>
      <c r="H36" s="112"/>
    </row>
    <row r="37" spans="2:8" ht="16.5" thickBot="1">
      <c r="B37" s="32" t="s">
        <v>496</v>
      </c>
      <c r="C37" s="133"/>
      <c r="D37" s="133"/>
      <c r="E37" s="133">
        <v>-922352</v>
      </c>
      <c r="F37" s="133"/>
      <c r="H37" s="112"/>
    </row>
    <row r="38" spans="2:8" ht="16.5" thickBot="1">
      <c r="B38" s="32"/>
      <c r="C38" s="116"/>
      <c r="D38" s="312">
        <f>SUM(C36:C37)</f>
        <v>0</v>
      </c>
      <c r="E38" s="116"/>
      <c r="F38" s="312">
        <f>SUM(E36:E37)</f>
        <v>0</v>
      </c>
    </row>
    <row r="39" spans="2:8" ht="16.5" thickBot="1">
      <c r="B39" s="140" t="s">
        <v>296</v>
      </c>
      <c r="C39" s="141"/>
      <c r="D39" s="141">
        <f>SUM(D25:D38)</f>
        <v>0</v>
      </c>
      <c r="E39" s="141"/>
      <c r="F39" s="141">
        <f>SUM(F25:F38)</f>
        <v>0</v>
      </c>
    </row>
    <row r="40" spans="2:8" ht="15.75">
      <c r="B40" s="42" t="s">
        <v>73</v>
      </c>
      <c r="C40" s="116"/>
      <c r="D40" s="116"/>
      <c r="E40" s="116"/>
      <c r="F40" s="116"/>
    </row>
    <row r="41" spans="2:8">
      <c r="B41" s="33" t="s">
        <v>74</v>
      </c>
      <c r="C41" s="116"/>
      <c r="D41" s="116"/>
      <c r="E41" s="116"/>
      <c r="F41" s="116"/>
    </row>
    <row r="42" spans="2:8">
      <c r="B42" s="33" t="s">
        <v>75</v>
      </c>
      <c r="C42" s="116"/>
      <c r="D42" s="116"/>
      <c r="E42" s="116"/>
      <c r="F42" s="116"/>
    </row>
    <row r="43" spans="2:8">
      <c r="B43" s="33" t="s">
        <v>76</v>
      </c>
      <c r="C43" s="116"/>
      <c r="D43" s="116"/>
      <c r="E43" s="116"/>
      <c r="F43" s="116"/>
    </row>
    <row r="44" spans="2:8">
      <c r="B44" s="33" t="s">
        <v>77</v>
      </c>
      <c r="C44" s="116"/>
      <c r="D44" s="116"/>
      <c r="E44" s="116"/>
      <c r="F44" s="116"/>
    </row>
    <row r="45" spans="2:8">
      <c r="B45" s="33" t="s">
        <v>78</v>
      </c>
      <c r="C45" s="116"/>
      <c r="D45" s="116"/>
      <c r="E45" s="116"/>
      <c r="F45" s="116"/>
    </row>
    <row r="46" spans="2:8" ht="15" thickBot="1">
      <c r="B46" s="33" t="s">
        <v>367</v>
      </c>
      <c r="C46" s="24"/>
      <c r="D46" s="24"/>
      <c r="E46" s="24"/>
      <c r="F46" s="24"/>
    </row>
    <row r="47" spans="2:8" ht="16.5" thickBot="1">
      <c r="B47" s="43" t="s">
        <v>297</v>
      </c>
      <c r="C47" s="141">
        <f>SUM(C41:C46)</f>
        <v>0</v>
      </c>
      <c r="D47" s="135">
        <f>SUM(D41:D46)</f>
        <v>0</v>
      </c>
      <c r="E47" s="135">
        <f>SUM(E41:E46)</f>
        <v>0</v>
      </c>
      <c r="F47" s="135">
        <f>SUM(F41:F46)</f>
        <v>0</v>
      </c>
    </row>
    <row r="48" spans="2:8" ht="16.5" thickBot="1">
      <c r="B48" s="44" t="s">
        <v>79</v>
      </c>
      <c r="C48" s="141">
        <f>C39+C47</f>
        <v>0</v>
      </c>
      <c r="D48" s="141">
        <f>D39+D47</f>
        <v>0</v>
      </c>
      <c r="E48" s="141">
        <f>E39+E47</f>
        <v>0</v>
      </c>
      <c r="F48" s="141">
        <f>F39+F47</f>
        <v>0</v>
      </c>
    </row>
    <row r="49" spans="2:14">
      <c r="B49" s="136"/>
      <c r="C49" s="136"/>
      <c r="D49" s="136"/>
      <c r="E49" s="136"/>
    </row>
    <row r="58" spans="2:14">
      <c r="N58" s="112"/>
    </row>
  </sheetData>
  <mergeCells count="2">
    <mergeCell ref="C23:D23"/>
    <mergeCell ref="E23:F23"/>
  </mergeCells>
  <printOptions horizontalCentered="1"/>
  <pageMargins left="0.35433070866141736" right="0.11811023622047245" top="0.74803149606299213" bottom="0.74803149606299213" header="0.31496062992125984" footer="0.31496062992125984"/>
  <pageSetup paperSize="9" scale="65" orientation="portrait" horizontalDpi="300" verticalDpi="300" r:id="rId1"/>
</worksheet>
</file>

<file path=xl/worksheets/sheet7.xml><?xml version="1.0" encoding="utf-8"?>
<worksheet xmlns="http://schemas.openxmlformats.org/spreadsheetml/2006/main" xmlns:r="http://schemas.openxmlformats.org/officeDocument/2006/relationships">
  <sheetPr>
    <tabColor rgb="FF00B050"/>
  </sheetPr>
  <dimension ref="A1:M30"/>
  <sheetViews>
    <sheetView workbookViewId="0">
      <selection activeCell="B19" sqref="B19"/>
    </sheetView>
  </sheetViews>
  <sheetFormatPr defaultRowHeight="15"/>
  <cols>
    <col min="1" max="1" width="2.7109375" style="185" customWidth="1"/>
    <col min="2" max="2" width="57.5703125" style="185" customWidth="1"/>
    <col min="3" max="3" width="14.85546875" style="185" customWidth="1"/>
    <col min="4" max="4" width="10" style="185" customWidth="1"/>
    <col min="5" max="5" width="11.85546875" style="185" customWidth="1"/>
    <col min="6" max="6" width="11.28515625" style="185" customWidth="1"/>
    <col min="7" max="7" width="10.140625" style="185" customWidth="1"/>
    <col min="8" max="9" width="12.140625" style="185" customWidth="1"/>
    <col min="10" max="10" width="9.28515625" style="185" customWidth="1"/>
    <col min="11" max="11" width="9.140625" style="185" customWidth="1"/>
    <col min="12" max="12" width="9.7109375" style="185" customWidth="1"/>
    <col min="13" max="16384" width="9.140625" style="185"/>
  </cols>
  <sheetData>
    <row r="1" spans="1:13" ht="15.75" thickBot="1">
      <c r="A1" s="98"/>
      <c r="B1" s="184"/>
      <c r="C1" s="184"/>
      <c r="D1" s="184"/>
      <c r="E1" s="184"/>
      <c r="F1" s="139"/>
      <c r="G1" s="139"/>
      <c r="H1" s="139"/>
      <c r="I1" s="139"/>
      <c r="J1" s="139"/>
      <c r="K1" s="484" t="s">
        <v>190</v>
      </c>
      <c r="L1" s="484"/>
      <c r="M1" s="98"/>
    </row>
    <row r="2" spans="1:13" ht="16.5" thickBot="1">
      <c r="A2" s="98"/>
      <c r="B2" s="58" t="s">
        <v>90</v>
      </c>
      <c r="C2" s="481" t="s">
        <v>80</v>
      </c>
      <c r="D2" s="482"/>
      <c r="E2" s="482"/>
      <c r="F2" s="483"/>
      <c r="G2" s="481" t="s">
        <v>81</v>
      </c>
      <c r="H2" s="482"/>
      <c r="I2" s="482"/>
      <c r="J2" s="483"/>
      <c r="K2" s="481" t="s">
        <v>82</v>
      </c>
      <c r="L2" s="483"/>
      <c r="M2" s="98"/>
    </row>
    <row r="3" spans="1:13" ht="51.75" thickBot="1">
      <c r="A3" s="98"/>
      <c r="B3" s="186" t="s">
        <v>91</v>
      </c>
      <c r="C3" s="187" t="s">
        <v>83</v>
      </c>
      <c r="D3" s="187" t="s">
        <v>84</v>
      </c>
      <c r="E3" s="187" t="s">
        <v>258</v>
      </c>
      <c r="F3" s="187" t="s">
        <v>85</v>
      </c>
      <c r="G3" s="187" t="s">
        <v>87</v>
      </c>
      <c r="H3" s="187" t="s">
        <v>86</v>
      </c>
      <c r="I3" s="187" t="s">
        <v>368</v>
      </c>
      <c r="J3" s="187" t="s">
        <v>163</v>
      </c>
      <c r="K3" s="187" t="s">
        <v>88</v>
      </c>
      <c r="L3" s="188" t="s">
        <v>89</v>
      </c>
      <c r="M3" s="98"/>
    </row>
    <row r="4" spans="1:13">
      <c r="A4" s="98"/>
      <c r="B4" s="189" t="s">
        <v>92</v>
      </c>
      <c r="C4" s="116"/>
      <c r="D4" s="116"/>
      <c r="E4" s="116"/>
      <c r="F4" s="116"/>
      <c r="G4" s="116"/>
      <c r="H4" s="116"/>
      <c r="I4" s="116"/>
      <c r="J4" s="116"/>
      <c r="K4" s="116"/>
      <c r="L4" s="116"/>
      <c r="M4" s="98"/>
    </row>
    <row r="5" spans="1:13">
      <c r="A5" s="98"/>
      <c r="B5" s="190" t="s">
        <v>284</v>
      </c>
      <c r="C5" s="116"/>
      <c r="D5" s="116"/>
      <c r="E5" s="116"/>
      <c r="F5" s="116"/>
      <c r="G5" s="116"/>
      <c r="H5" s="116"/>
      <c r="I5" s="116"/>
      <c r="J5" s="116"/>
      <c r="K5" s="116"/>
      <c r="L5" s="116"/>
      <c r="M5" s="98"/>
    </row>
    <row r="6" spans="1:13">
      <c r="A6" s="98"/>
      <c r="B6" s="191" t="s">
        <v>370</v>
      </c>
      <c r="C6" s="116"/>
      <c r="D6" s="116"/>
      <c r="E6" s="116"/>
      <c r="F6" s="116">
        <f>C6+D6-E6</f>
        <v>0</v>
      </c>
      <c r="G6" s="116"/>
      <c r="H6" s="116"/>
      <c r="I6" s="116"/>
      <c r="J6" s="116">
        <f t="shared" ref="J6:J21" si="0">G6+H6-I6</f>
        <v>0</v>
      </c>
      <c r="K6" s="116"/>
      <c r="L6" s="116"/>
      <c r="M6" s="98"/>
    </row>
    <row r="7" spans="1:13">
      <c r="A7" s="98"/>
      <c r="B7" s="24" t="s">
        <v>371</v>
      </c>
      <c r="C7" s="116"/>
      <c r="D7" s="116"/>
      <c r="E7" s="116"/>
      <c r="F7" s="116">
        <f>C7+D7-E7</f>
        <v>0</v>
      </c>
      <c r="G7" s="116"/>
      <c r="H7" s="116"/>
      <c r="I7" s="116"/>
      <c r="J7" s="116">
        <f t="shared" si="0"/>
        <v>0</v>
      </c>
      <c r="K7" s="116"/>
      <c r="L7" s="116"/>
      <c r="M7" s="98"/>
    </row>
    <row r="8" spans="1:13">
      <c r="A8" s="98"/>
      <c r="B8" s="190" t="s">
        <v>285</v>
      </c>
      <c r="C8" s="116"/>
      <c r="D8" s="116"/>
      <c r="E8" s="116"/>
      <c r="F8" s="116"/>
      <c r="G8" s="116"/>
      <c r="H8" s="116"/>
      <c r="I8" s="116"/>
      <c r="J8" s="116">
        <f t="shared" si="0"/>
        <v>0</v>
      </c>
      <c r="K8" s="116"/>
      <c r="L8" s="116"/>
      <c r="M8" s="98"/>
    </row>
    <row r="9" spans="1:13">
      <c r="A9" s="98"/>
      <c r="B9" s="24" t="s">
        <v>369</v>
      </c>
      <c r="C9" s="116"/>
      <c r="D9" s="116"/>
      <c r="E9" s="116"/>
      <c r="F9" s="116">
        <f t="shared" ref="F9:F21" si="1">C9+D9-E9</f>
        <v>0</v>
      </c>
      <c r="G9" s="116"/>
      <c r="H9" s="116"/>
      <c r="I9" s="116"/>
      <c r="J9" s="116">
        <f t="shared" si="0"/>
        <v>0</v>
      </c>
      <c r="K9" s="116"/>
      <c r="L9" s="116"/>
      <c r="M9" s="98"/>
    </row>
    <row r="10" spans="1:13">
      <c r="A10" s="98"/>
      <c r="B10" s="24" t="s">
        <v>372</v>
      </c>
      <c r="C10" s="116"/>
      <c r="D10" s="116"/>
      <c r="E10" s="116"/>
      <c r="F10" s="116">
        <f t="shared" si="1"/>
        <v>0</v>
      </c>
      <c r="G10" s="116"/>
      <c r="H10" s="116"/>
      <c r="I10" s="116"/>
      <c r="J10" s="116">
        <f t="shared" si="0"/>
        <v>0</v>
      </c>
      <c r="K10" s="116"/>
      <c r="L10" s="116"/>
      <c r="M10" s="98"/>
    </row>
    <row r="11" spans="1:13">
      <c r="A11" s="98"/>
      <c r="B11" s="24" t="s">
        <v>373</v>
      </c>
      <c r="C11" s="116"/>
      <c r="D11" s="116"/>
      <c r="E11" s="116"/>
      <c r="F11" s="116">
        <f t="shared" si="1"/>
        <v>0</v>
      </c>
      <c r="G11" s="116"/>
      <c r="H11" s="116"/>
      <c r="I11" s="116"/>
      <c r="J11" s="116">
        <f t="shared" si="0"/>
        <v>0</v>
      </c>
      <c r="K11" s="116"/>
      <c r="L11" s="116"/>
      <c r="M11" s="98"/>
    </row>
    <row r="12" spans="1:13">
      <c r="A12" s="98"/>
      <c r="B12" s="200" t="s">
        <v>374</v>
      </c>
      <c r="C12" s="116"/>
      <c r="D12" s="116"/>
      <c r="E12" s="116"/>
      <c r="F12" s="116">
        <f t="shared" si="1"/>
        <v>0</v>
      </c>
      <c r="G12" s="116"/>
      <c r="H12" s="116"/>
      <c r="I12" s="116"/>
      <c r="J12" s="116">
        <f t="shared" si="0"/>
        <v>0</v>
      </c>
      <c r="K12" s="116"/>
      <c r="L12" s="116"/>
      <c r="M12" s="98"/>
    </row>
    <row r="13" spans="1:13">
      <c r="A13" s="98"/>
      <c r="B13" s="34" t="s">
        <v>375</v>
      </c>
      <c r="C13" s="116"/>
      <c r="D13" s="116"/>
      <c r="E13" s="116"/>
      <c r="F13" s="116">
        <f t="shared" si="1"/>
        <v>0</v>
      </c>
      <c r="G13" s="116"/>
      <c r="H13" s="116"/>
      <c r="I13" s="116"/>
      <c r="J13" s="116">
        <f t="shared" si="0"/>
        <v>0</v>
      </c>
      <c r="K13" s="116"/>
      <c r="L13" s="116"/>
      <c r="M13" s="98"/>
    </row>
    <row r="14" spans="1:13">
      <c r="A14" s="98"/>
      <c r="B14" s="34" t="s">
        <v>93</v>
      </c>
      <c r="C14" s="116"/>
      <c r="D14" s="116"/>
      <c r="E14" s="116"/>
      <c r="F14" s="116">
        <f t="shared" si="1"/>
        <v>0</v>
      </c>
      <c r="G14" s="116"/>
      <c r="H14" s="116"/>
      <c r="I14" s="116"/>
      <c r="J14" s="116">
        <f t="shared" si="0"/>
        <v>0</v>
      </c>
      <c r="K14" s="116"/>
      <c r="L14" s="116"/>
      <c r="M14" s="98"/>
    </row>
    <row r="15" spans="1:13">
      <c r="A15" s="98"/>
      <c r="B15" s="34" t="s">
        <v>94</v>
      </c>
      <c r="C15" s="116"/>
      <c r="D15" s="116"/>
      <c r="E15" s="116"/>
      <c r="F15" s="116">
        <f t="shared" si="1"/>
        <v>0</v>
      </c>
      <c r="G15" s="116"/>
      <c r="H15" s="116"/>
      <c r="I15" s="116"/>
      <c r="J15" s="116">
        <f t="shared" si="0"/>
        <v>0</v>
      </c>
      <c r="K15" s="116"/>
      <c r="L15" s="116"/>
      <c r="M15" s="98"/>
    </row>
    <row r="16" spans="1:13">
      <c r="A16" s="98"/>
      <c r="B16" s="34" t="s">
        <v>95</v>
      </c>
      <c r="C16" s="116"/>
      <c r="D16" s="116"/>
      <c r="E16" s="116"/>
      <c r="F16" s="116">
        <f t="shared" si="1"/>
        <v>0</v>
      </c>
      <c r="G16" s="116"/>
      <c r="H16" s="116"/>
      <c r="I16" s="116"/>
      <c r="J16" s="116">
        <f t="shared" si="0"/>
        <v>0</v>
      </c>
      <c r="K16" s="116"/>
      <c r="L16" s="116"/>
      <c r="M16" s="98"/>
    </row>
    <row r="17" spans="1:13">
      <c r="A17" s="98"/>
      <c r="B17" s="34" t="s">
        <v>96</v>
      </c>
      <c r="C17" s="116"/>
      <c r="D17" s="116"/>
      <c r="E17" s="116"/>
      <c r="F17" s="116">
        <f t="shared" si="1"/>
        <v>0</v>
      </c>
      <c r="G17" s="116"/>
      <c r="H17" s="116"/>
      <c r="I17" s="116"/>
      <c r="J17" s="116">
        <f t="shared" si="0"/>
        <v>0</v>
      </c>
      <c r="K17" s="116"/>
      <c r="L17" s="116"/>
      <c r="M17" s="98"/>
    </row>
    <row r="18" spans="1:13">
      <c r="A18" s="98"/>
      <c r="B18" s="34" t="s">
        <v>97</v>
      </c>
      <c r="C18" s="116"/>
      <c r="D18" s="116"/>
      <c r="E18" s="116"/>
      <c r="F18" s="116">
        <f t="shared" si="1"/>
        <v>0</v>
      </c>
      <c r="G18" s="116"/>
      <c r="H18" s="116"/>
      <c r="I18" s="116"/>
      <c r="J18" s="116">
        <f t="shared" si="0"/>
        <v>0</v>
      </c>
      <c r="K18" s="116"/>
      <c r="L18" s="116"/>
      <c r="M18" s="98"/>
    </row>
    <row r="19" spans="1:13">
      <c r="A19" s="98"/>
      <c r="B19" s="34" t="s">
        <v>98</v>
      </c>
      <c r="C19" s="116"/>
      <c r="D19" s="116"/>
      <c r="E19" s="116"/>
      <c r="F19" s="116">
        <f t="shared" si="1"/>
        <v>0</v>
      </c>
      <c r="G19" s="116"/>
      <c r="H19" s="116"/>
      <c r="I19" s="116"/>
      <c r="J19" s="116">
        <f t="shared" si="0"/>
        <v>0</v>
      </c>
      <c r="K19" s="116"/>
      <c r="L19" s="116"/>
      <c r="M19" s="98"/>
    </row>
    <row r="20" spans="1:13">
      <c r="A20" s="98"/>
      <c r="B20" s="34" t="s">
        <v>376</v>
      </c>
      <c r="C20" s="116"/>
      <c r="D20" s="116"/>
      <c r="E20" s="116"/>
      <c r="F20" s="116">
        <f t="shared" si="1"/>
        <v>0</v>
      </c>
      <c r="G20" s="116"/>
      <c r="H20" s="116"/>
      <c r="I20" s="116"/>
      <c r="J20" s="116">
        <f t="shared" si="0"/>
        <v>0</v>
      </c>
      <c r="K20" s="116"/>
      <c r="L20" s="116"/>
      <c r="M20" s="98"/>
    </row>
    <row r="21" spans="1:13" ht="15.75" thickBot="1">
      <c r="A21" s="98"/>
      <c r="B21" s="34" t="s">
        <v>99</v>
      </c>
      <c r="C21" s="116"/>
      <c r="D21" s="116"/>
      <c r="E21" s="116"/>
      <c r="F21" s="116">
        <f t="shared" si="1"/>
        <v>0</v>
      </c>
      <c r="G21" s="116"/>
      <c r="H21" s="116"/>
      <c r="I21" s="116"/>
      <c r="J21" s="116">
        <f t="shared" si="0"/>
        <v>0</v>
      </c>
      <c r="K21" s="116"/>
      <c r="L21" s="116"/>
      <c r="M21" s="98"/>
    </row>
    <row r="22" spans="1:13" ht="15.75" thickBot="1">
      <c r="A22" s="98"/>
      <c r="B22" s="192" t="s">
        <v>100</v>
      </c>
      <c r="C22" s="193">
        <f>SUM(C6:C21)</f>
        <v>0</v>
      </c>
      <c r="D22" s="193">
        <f>SUM(D6:D21)</f>
        <v>0</v>
      </c>
      <c r="E22" s="193">
        <f>SUM(E6:E21)</f>
        <v>0</v>
      </c>
      <c r="F22" s="193">
        <f>SUM(F6:F21)</f>
        <v>0</v>
      </c>
      <c r="G22" s="135"/>
      <c r="H22" s="135"/>
      <c r="I22" s="135"/>
      <c r="J22" s="193">
        <f>SUM(J6:J21)</f>
        <v>0</v>
      </c>
      <c r="K22" s="194"/>
      <c r="L22" s="195"/>
      <c r="M22" s="98"/>
    </row>
    <row r="23" spans="1:13" ht="15.75" thickBot="1">
      <c r="A23" s="98"/>
      <c r="B23" s="192" t="s">
        <v>1</v>
      </c>
      <c r="C23" s="196"/>
      <c r="D23" s="196"/>
      <c r="E23" s="196"/>
      <c r="F23" s="135">
        <f>C23+D23-E23</f>
        <v>0</v>
      </c>
      <c r="G23" s="135">
        <v>0</v>
      </c>
      <c r="H23" s="135">
        <v>0</v>
      </c>
      <c r="I23" s="135">
        <v>0</v>
      </c>
      <c r="J23" s="116">
        <f>G23+H23-I23</f>
        <v>0</v>
      </c>
      <c r="K23" s="194"/>
      <c r="L23" s="194"/>
      <c r="M23" s="98"/>
    </row>
    <row r="24" spans="1:13" ht="15.75" thickBot="1">
      <c r="A24" s="98"/>
      <c r="B24" s="197" t="s">
        <v>101</v>
      </c>
      <c r="C24" s="135">
        <v>0</v>
      </c>
      <c r="D24" s="135">
        <v>0</v>
      </c>
      <c r="E24" s="135">
        <v>0</v>
      </c>
      <c r="F24" s="116">
        <f>C24+D24-E24</f>
        <v>0</v>
      </c>
      <c r="G24" s="135">
        <v>0</v>
      </c>
      <c r="H24" s="135">
        <v>0</v>
      </c>
      <c r="I24" s="135">
        <v>0</v>
      </c>
      <c r="J24" s="135">
        <v>0</v>
      </c>
      <c r="K24" s="198"/>
      <c r="L24" s="194"/>
      <c r="M24" s="98"/>
    </row>
    <row r="25" spans="1:13" ht="15.75" thickBot="1">
      <c r="A25" s="98"/>
      <c r="B25" s="479" t="s">
        <v>443</v>
      </c>
      <c r="C25" s="480"/>
      <c r="D25" s="480"/>
      <c r="E25" s="480"/>
      <c r="F25" s="480"/>
      <c r="G25" s="480"/>
      <c r="H25" s="480"/>
      <c r="I25" s="480"/>
      <c r="J25" s="480"/>
      <c r="K25" s="199"/>
      <c r="L25" s="194"/>
      <c r="M25" s="98"/>
    </row>
    <row r="26" spans="1:13">
      <c r="A26" s="98"/>
      <c r="B26" s="98"/>
      <c r="C26" s="98"/>
      <c r="D26" s="98"/>
      <c r="E26" s="98"/>
      <c r="F26" s="98"/>
      <c r="G26" s="98"/>
      <c r="H26" s="98"/>
      <c r="I26" s="98"/>
      <c r="J26" s="98"/>
      <c r="K26" s="136"/>
      <c r="L26" s="136"/>
      <c r="M26" s="136"/>
    </row>
    <row r="27" spans="1:13">
      <c r="A27" s="98"/>
      <c r="B27" s="98"/>
      <c r="C27" s="98"/>
      <c r="D27" s="98"/>
      <c r="E27" s="98"/>
      <c r="F27" s="98"/>
      <c r="G27" s="98"/>
      <c r="H27" s="98"/>
      <c r="I27" s="98"/>
      <c r="J27" s="98"/>
      <c r="K27" s="136"/>
      <c r="L27" s="136"/>
      <c r="M27" s="136"/>
    </row>
    <row r="28" spans="1:13">
      <c r="A28" s="98"/>
      <c r="B28" s="98"/>
      <c r="C28" s="98"/>
      <c r="D28" s="98"/>
      <c r="E28" s="98"/>
      <c r="F28" s="98"/>
      <c r="G28" s="98"/>
      <c r="H28" s="98"/>
      <c r="I28" s="98"/>
      <c r="J28" s="98"/>
      <c r="K28" s="136"/>
      <c r="L28" s="136"/>
      <c r="M28" s="136"/>
    </row>
    <row r="29" spans="1:13">
      <c r="A29" s="98"/>
      <c r="B29" s="98"/>
      <c r="C29" s="98"/>
      <c r="D29" s="98"/>
      <c r="E29" s="98"/>
      <c r="F29" s="98"/>
      <c r="G29" s="98"/>
      <c r="H29" s="98"/>
      <c r="I29" s="98"/>
      <c r="J29" s="98"/>
      <c r="K29" s="136"/>
      <c r="L29" s="136"/>
      <c r="M29" s="136"/>
    </row>
    <row r="30" spans="1:13">
      <c r="A30" s="98"/>
      <c r="B30" s="98"/>
      <c r="C30" s="98"/>
      <c r="D30" s="98"/>
      <c r="E30" s="98"/>
      <c r="F30" s="98"/>
      <c r="G30" s="98"/>
      <c r="H30" s="98"/>
      <c r="I30" s="98"/>
      <c r="J30" s="98"/>
      <c r="K30" s="136"/>
      <c r="L30" s="136"/>
      <c r="M30" s="136"/>
    </row>
  </sheetData>
  <mergeCells count="5">
    <mergeCell ref="B25:J25"/>
    <mergeCell ref="C2:F2"/>
    <mergeCell ref="G2:J2"/>
    <mergeCell ref="K2:L2"/>
    <mergeCell ref="K1:L1"/>
  </mergeCells>
  <printOptions horizontalCentered="1"/>
  <pageMargins left="0.17" right="0.16" top="0.74803149606299213" bottom="0.34" header="0.31496062992125984" footer="0.31496062992125984"/>
  <pageSetup paperSize="9" scale="75" orientation="landscape" horizontalDpi="300" verticalDpi="300" r:id="rId1"/>
  <ignoredErrors>
    <ignoredError sqref="F22 J22" formula="1"/>
  </ignoredErrors>
</worksheet>
</file>

<file path=xl/worksheets/sheet8.xml><?xml version="1.0" encoding="utf-8"?>
<worksheet xmlns="http://schemas.openxmlformats.org/spreadsheetml/2006/main" xmlns:r="http://schemas.openxmlformats.org/officeDocument/2006/relationships">
  <sheetPr>
    <tabColor rgb="FF00B050"/>
  </sheetPr>
  <dimension ref="B2:J83"/>
  <sheetViews>
    <sheetView topLeftCell="A31" zoomScale="73" zoomScaleNormal="73" workbookViewId="0">
      <selection activeCell="L21" sqref="L21"/>
    </sheetView>
  </sheetViews>
  <sheetFormatPr defaultRowHeight="14.25"/>
  <cols>
    <col min="1" max="1" width="3.42578125" style="98" customWidth="1"/>
    <col min="2" max="2" width="85.85546875" style="98" customWidth="1"/>
    <col min="3" max="3" width="17.7109375" style="98" customWidth="1"/>
    <col min="4" max="4" width="19.5703125" style="98" customWidth="1"/>
    <col min="5" max="5" width="15.140625" style="98" customWidth="1"/>
    <col min="6" max="6" width="17.7109375" style="98" customWidth="1"/>
    <col min="7" max="7" width="9.140625" style="98"/>
    <col min="8" max="8" width="12.28515625" style="98" bestFit="1" customWidth="1"/>
    <col min="9" max="16384" width="9.140625" style="98"/>
  </cols>
  <sheetData>
    <row r="2" spans="2:10" ht="15" thickBot="1">
      <c r="B2" s="139"/>
      <c r="C2" s="139"/>
      <c r="D2" s="168" t="s">
        <v>190</v>
      </c>
    </row>
    <row r="3" spans="2:10" ht="15.75" customHeight="1" thickBot="1">
      <c r="B3" s="202" t="s">
        <v>102</v>
      </c>
      <c r="C3" s="131" t="s">
        <v>519</v>
      </c>
      <c r="D3" s="174" t="s">
        <v>465</v>
      </c>
      <c r="E3" s="136"/>
      <c r="F3" s="136"/>
      <c r="G3" s="136"/>
      <c r="H3" s="136"/>
      <c r="I3" s="136"/>
      <c r="J3" s="136"/>
    </row>
    <row r="4" spans="2:10">
      <c r="B4" s="203" t="s">
        <v>103</v>
      </c>
      <c r="C4" s="204">
        <v>0</v>
      </c>
      <c r="D4" s="204">
        <v>0</v>
      </c>
      <c r="E4" s="136"/>
      <c r="F4" s="136"/>
      <c r="G4" s="136"/>
      <c r="H4" s="136"/>
      <c r="I4" s="136"/>
      <c r="J4" s="136"/>
    </row>
    <row r="5" spans="2:10">
      <c r="B5" s="33" t="s">
        <v>104</v>
      </c>
      <c r="C5" s="103">
        <v>0</v>
      </c>
      <c r="D5" s="103">
        <v>0</v>
      </c>
      <c r="E5" s="136"/>
      <c r="F5" s="136"/>
      <c r="G5" s="136"/>
      <c r="H5" s="136"/>
      <c r="I5" s="136"/>
      <c r="J5" s="136"/>
    </row>
    <row r="6" spans="2:10">
      <c r="B6" s="33" t="s">
        <v>105</v>
      </c>
      <c r="C6" s="103">
        <v>0</v>
      </c>
      <c r="D6" s="103">
        <v>0</v>
      </c>
      <c r="E6" s="136"/>
      <c r="F6" s="136"/>
      <c r="G6" s="136"/>
      <c r="H6" s="136"/>
      <c r="I6" s="136"/>
      <c r="J6" s="136"/>
    </row>
    <row r="7" spans="2:10">
      <c r="B7" s="33" t="s">
        <v>106</v>
      </c>
      <c r="C7" s="103">
        <v>0</v>
      </c>
      <c r="D7" s="103">
        <v>0</v>
      </c>
      <c r="E7" s="136"/>
      <c r="F7" s="136"/>
      <c r="G7" s="136"/>
      <c r="H7" s="136"/>
      <c r="I7" s="136"/>
      <c r="J7" s="136"/>
    </row>
    <row r="8" spans="2:10">
      <c r="B8" s="33" t="s">
        <v>338</v>
      </c>
      <c r="C8" s="103">
        <v>0</v>
      </c>
      <c r="D8" s="103">
        <v>0</v>
      </c>
      <c r="E8" s="136"/>
      <c r="F8" s="136"/>
      <c r="G8" s="136"/>
      <c r="H8" s="136"/>
      <c r="I8" s="136"/>
      <c r="J8" s="136"/>
    </row>
    <row r="9" spans="2:10" ht="15" thickBot="1">
      <c r="B9" s="205" t="s">
        <v>367</v>
      </c>
      <c r="C9" s="106">
        <v>0</v>
      </c>
      <c r="D9" s="106">
        <v>0</v>
      </c>
      <c r="E9" s="136"/>
      <c r="F9" s="136"/>
      <c r="G9" s="136"/>
      <c r="H9" s="136"/>
      <c r="I9" s="136"/>
      <c r="J9" s="136"/>
    </row>
    <row r="10" spans="2:10" ht="16.5" thickBot="1">
      <c r="B10" s="206" t="s">
        <v>294</v>
      </c>
      <c r="C10" s="106">
        <f>SUM(C4:C9)</f>
        <v>0</v>
      </c>
      <c r="D10" s="106">
        <f>SUM(D4:D9)</f>
        <v>0</v>
      </c>
      <c r="E10" s="136"/>
      <c r="F10" s="136"/>
      <c r="G10" s="136"/>
      <c r="H10" s="136"/>
      <c r="I10" s="136"/>
      <c r="J10" s="136"/>
    </row>
    <row r="11" spans="2:10">
      <c r="B11" s="136"/>
      <c r="C11" s="136"/>
      <c r="D11" s="136"/>
      <c r="E11" s="136"/>
      <c r="F11" s="136"/>
      <c r="G11" s="136"/>
      <c r="H11" s="136"/>
      <c r="I11" s="136"/>
      <c r="J11" s="136"/>
    </row>
    <row r="12" spans="2:10" ht="15" thickBot="1">
      <c r="B12" s="184"/>
      <c r="C12" s="184"/>
      <c r="D12" s="168" t="s">
        <v>190</v>
      </c>
      <c r="E12" s="136"/>
      <c r="F12" s="136"/>
      <c r="G12" s="136"/>
      <c r="H12" s="136"/>
      <c r="I12" s="136"/>
      <c r="J12" s="136"/>
    </row>
    <row r="13" spans="2:10" ht="16.5" thickBot="1">
      <c r="B13" s="138" t="s">
        <v>107</v>
      </c>
      <c r="C13" s="131" t="s">
        <v>519</v>
      </c>
      <c r="D13" s="174" t="s">
        <v>465</v>
      </c>
      <c r="E13" s="136"/>
      <c r="F13" s="136"/>
      <c r="G13" s="136"/>
      <c r="H13" s="136"/>
      <c r="I13" s="136"/>
      <c r="J13" s="136"/>
    </row>
    <row r="14" spans="2:10">
      <c r="B14" s="33" t="s">
        <v>103</v>
      </c>
      <c r="C14" s="103">
        <v>0</v>
      </c>
      <c r="D14" s="105">
        <v>0</v>
      </c>
      <c r="E14" s="136"/>
      <c r="F14" s="136"/>
      <c r="G14" s="136"/>
      <c r="H14" s="136"/>
      <c r="I14" s="136"/>
      <c r="J14" s="136"/>
    </row>
    <row r="15" spans="2:10">
      <c r="B15" s="33" t="s">
        <v>104</v>
      </c>
      <c r="C15" s="103">
        <v>0</v>
      </c>
      <c r="D15" s="105">
        <v>0</v>
      </c>
      <c r="E15" s="136"/>
      <c r="F15" s="136"/>
      <c r="G15" s="136"/>
      <c r="H15" s="136"/>
      <c r="I15" s="136"/>
      <c r="J15" s="136"/>
    </row>
    <row r="16" spans="2:10">
      <c r="B16" s="33" t="s">
        <v>105</v>
      </c>
      <c r="C16" s="103">
        <v>0</v>
      </c>
      <c r="D16" s="105">
        <v>0</v>
      </c>
      <c r="E16" s="136"/>
      <c r="F16" s="136"/>
      <c r="G16" s="136"/>
      <c r="H16" s="136"/>
      <c r="I16" s="136"/>
      <c r="J16" s="136"/>
    </row>
    <row r="17" spans="2:10">
      <c r="B17" s="33" t="s">
        <v>106</v>
      </c>
      <c r="C17" s="103">
        <v>0</v>
      </c>
      <c r="D17" s="105">
        <v>0</v>
      </c>
      <c r="E17" s="136"/>
      <c r="F17" s="136"/>
      <c r="G17" s="136"/>
      <c r="H17" s="136"/>
      <c r="I17" s="136"/>
      <c r="J17" s="136"/>
    </row>
    <row r="18" spans="2:10">
      <c r="B18" s="33" t="s">
        <v>338</v>
      </c>
      <c r="C18" s="103">
        <v>0</v>
      </c>
      <c r="D18" s="105">
        <v>0</v>
      </c>
      <c r="E18" s="136"/>
      <c r="F18" s="136"/>
      <c r="G18" s="136"/>
      <c r="H18" s="136"/>
      <c r="I18" s="136"/>
      <c r="J18" s="136"/>
    </row>
    <row r="19" spans="2:10" ht="15" thickBot="1">
      <c r="B19" s="205" t="s">
        <v>367</v>
      </c>
      <c r="C19" s="106">
        <v>0</v>
      </c>
      <c r="D19" s="207">
        <v>0</v>
      </c>
      <c r="E19" s="136"/>
      <c r="F19" s="136"/>
      <c r="G19" s="136"/>
      <c r="H19" s="136"/>
      <c r="I19" s="136"/>
      <c r="J19" s="136"/>
    </row>
    <row r="20" spans="2:10" ht="16.5" thickBot="1">
      <c r="B20" s="208" t="s">
        <v>295</v>
      </c>
      <c r="C20" s="209">
        <f>SUM(C14:C19)</f>
        <v>0</v>
      </c>
      <c r="D20" s="210">
        <f>SUM(D14:D19)</f>
        <v>0</v>
      </c>
      <c r="E20" s="136"/>
      <c r="F20" s="136"/>
      <c r="G20" s="136"/>
      <c r="H20" s="136"/>
      <c r="I20" s="136"/>
      <c r="J20" s="136"/>
    </row>
    <row r="23" spans="2:10" ht="15" thickBot="1">
      <c r="B23" s="139"/>
      <c r="C23" s="139"/>
      <c r="D23" s="139"/>
      <c r="E23" s="139"/>
      <c r="F23" s="168" t="s">
        <v>190</v>
      </c>
    </row>
    <row r="24" spans="2:10" ht="15" thickBot="1">
      <c r="B24" s="211" t="s">
        <v>339</v>
      </c>
      <c r="C24" s="473" t="s">
        <v>519</v>
      </c>
      <c r="D24" s="474"/>
      <c r="E24" s="473" t="s">
        <v>465</v>
      </c>
      <c r="F24" s="474"/>
    </row>
    <row r="25" spans="2:10">
      <c r="B25" s="211" t="s">
        <v>108</v>
      </c>
      <c r="C25" s="103"/>
      <c r="D25" s="103"/>
      <c r="E25" s="103"/>
      <c r="F25" s="103"/>
    </row>
    <row r="26" spans="2:10">
      <c r="B26" s="170" t="s">
        <v>278</v>
      </c>
      <c r="C26" s="103"/>
      <c r="D26" s="103"/>
      <c r="E26" s="103"/>
      <c r="F26" s="103"/>
    </row>
    <row r="27" spans="2:10">
      <c r="B27" s="33" t="s">
        <v>164</v>
      </c>
      <c r="C27" s="103"/>
      <c r="D27" s="103"/>
      <c r="E27" s="103"/>
      <c r="F27" s="103"/>
    </row>
    <row r="28" spans="2:10">
      <c r="B28" s="33" t="s">
        <v>165</v>
      </c>
      <c r="C28" s="103"/>
      <c r="D28" s="103"/>
      <c r="E28" s="103"/>
      <c r="F28" s="103"/>
    </row>
    <row r="29" spans="2:10">
      <c r="B29" s="33" t="s">
        <v>166</v>
      </c>
      <c r="C29" s="103"/>
      <c r="D29" s="103"/>
      <c r="E29" s="103"/>
      <c r="F29" s="103"/>
    </row>
    <row r="30" spans="2:10">
      <c r="B30" s="33" t="s">
        <v>167</v>
      </c>
      <c r="C30" s="103"/>
      <c r="D30" s="103"/>
      <c r="E30" s="103"/>
      <c r="F30" s="103"/>
    </row>
    <row r="31" spans="2:10">
      <c r="B31" s="33" t="s">
        <v>168</v>
      </c>
      <c r="C31" s="103"/>
      <c r="D31" s="103"/>
      <c r="E31" s="103"/>
      <c r="F31" s="103"/>
    </row>
    <row r="32" spans="2:10" ht="15" thickBot="1">
      <c r="B32" s="33" t="s">
        <v>169</v>
      </c>
      <c r="C32" s="106"/>
      <c r="D32" s="103"/>
      <c r="E32" s="106"/>
      <c r="F32" s="103"/>
    </row>
    <row r="33" spans="2:6">
      <c r="B33" s="33"/>
      <c r="C33" s="103"/>
      <c r="D33" s="103">
        <f>SUM(C27:C32)</f>
        <v>0</v>
      </c>
      <c r="E33" s="103"/>
      <c r="F33" s="103">
        <f>SUM(E27:E32)</f>
        <v>0</v>
      </c>
    </row>
    <row r="34" spans="2:6">
      <c r="B34" s="170" t="s">
        <v>279</v>
      </c>
      <c r="C34" s="103"/>
      <c r="D34" s="103"/>
      <c r="E34" s="103"/>
      <c r="F34" s="103"/>
    </row>
    <row r="35" spans="2:6">
      <c r="B35" s="33" t="s">
        <v>377</v>
      </c>
      <c r="C35" s="103"/>
      <c r="D35" s="103"/>
      <c r="E35" s="103"/>
      <c r="F35" s="103"/>
    </row>
    <row r="36" spans="2:6" ht="15" thickBot="1">
      <c r="B36" s="33" t="s">
        <v>170</v>
      </c>
      <c r="C36" s="106"/>
      <c r="D36" s="103"/>
      <c r="E36" s="106"/>
      <c r="F36" s="103"/>
    </row>
    <row r="37" spans="2:6">
      <c r="B37" s="33"/>
      <c r="C37" s="103"/>
      <c r="D37" s="103">
        <f>SUM(C35:C36)</f>
        <v>0</v>
      </c>
      <c r="E37" s="103"/>
      <c r="F37" s="103">
        <f>SUM(E35:E36)</f>
        <v>0</v>
      </c>
    </row>
    <row r="38" spans="2:6">
      <c r="B38" s="170" t="s">
        <v>280</v>
      </c>
      <c r="C38" s="103"/>
      <c r="D38" s="103"/>
      <c r="E38" s="103"/>
      <c r="F38" s="103"/>
    </row>
    <row r="39" spans="2:6">
      <c r="B39" s="170"/>
      <c r="C39" s="103"/>
      <c r="D39" s="103"/>
      <c r="E39" s="103"/>
      <c r="F39" s="103"/>
    </row>
    <row r="40" spans="2:6">
      <c r="B40" s="170" t="s">
        <v>281</v>
      </c>
      <c r="C40" s="103"/>
      <c r="D40" s="103"/>
      <c r="E40" s="103"/>
      <c r="F40" s="103"/>
    </row>
    <row r="41" spans="2:6">
      <c r="B41" s="170" t="s">
        <v>379</v>
      </c>
      <c r="C41" s="103"/>
      <c r="D41" s="103"/>
      <c r="E41" s="103"/>
      <c r="F41" s="103"/>
    </row>
    <row r="42" spans="2:6">
      <c r="B42" s="33" t="s">
        <v>171</v>
      </c>
      <c r="C42" s="103"/>
      <c r="D42" s="103"/>
      <c r="E42" s="103"/>
      <c r="F42" s="103"/>
    </row>
    <row r="43" spans="2:6">
      <c r="B43" s="33" t="s">
        <v>380</v>
      </c>
      <c r="C43" s="103"/>
      <c r="D43" s="103"/>
      <c r="E43" s="103"/>
      <c r="F43" s="103"/>
    </row>
    <row r="44" spans="2:6" ht="15" thickBot="1">
      <c r="B44" s="33" t="s">
        <v>172</v>
      </c>
      <c r="C44" s="106"/>
      <c r="D44" s="103"/>
      <c r="E44" s="106"/>
      <c r="F44" s="103"/>
    </row>
    <row r="45" spans="2:6">
      <c r="B45" s="33"/>
      <c r="C45" s="103"/>
      <c r="D45" s="103">
        <f>SUM(C42:C44)</f>
        <v>0</v>
      </c>
      <c r="E45" s="103"/>
      <c r="F45" s="103">
        <f>SUM(E42:E44)</f>
        <v>0</v>
      </c>
    </row>
    <row r="46" spans="2:6">
      <c r="B46" s="212" t="s">
        <v>378</v>
      </c>
      <c r="C46" s="103"/>
      <c r="D46" s="103"/>
      <c r="E46" s="103"/>
      <c r="F46" s="103"/>
    </row>
    <row r="47" spans="2:6">
      <c r="B47" s="33" t="s">
        <v>180</v>
      </c>
      <c r="C47" s="103"/>
      <c r="D47" s="103"/>
      <c r="E47" s="103"/>
      <c r="F47" s="103"/>
    </row>
    <row r="48" spans="2:6">
      <c r="B48" s="33" t="s">
        <v>181</v>
      </c>
      <c r="C48" s="103"/>
      <c r="D48" s="103"/>
      <c r="E48" s="103"/>
      <c r="F48" s="103"/>
    </row>
    <row r="49" spans="2:6">
      <c r="B49" s="33" t="s">
        <v>244</v>
      </c>
      <c r="C49" s="103">
        <v>8968929</v>
      </c>
      <c r="D49" s="103"/>
      <c r="E49" s="103">
        <v>8193556</v>
      </c>
      <c r="F49" s="103"/>
    </row>
    <row r="50" spans="2:6" ht="15" thickBot="1">
      <c r="B50" s="33" t="s">
        <v>404</v>
      </c>
      <c r="C50" s="106">
        <v>242590000</v>
      </c>
      <c r="D50" s="106"/>
      <c r="E50" s="106">
        <v>31750000</v>
      </c>
      <c r="F50" s="106"/>
    </row>
    <row r="51" spans="2:6">
      <c r="B51" s="33"/>
      <c r="C51" s="204"/>
      <c r="D51" s="204">
        <f>SUM(C49:C50)</f>
        <v>251558929</v>
      </c>
      <c r="E51" s="204"/>
      <c r="F51" s="204">
        <f>SUM(E49:E50)</f>
        <v>39943556</v>
      </c>
    </row>
    <row r="52" spans="2:6">
      <c r="B52" s="33" t="s">
        <v>182</v>
      </c>
      <c r="C52" s="103"/>
      <c r="D52" s="103"/>
      <c r="E52" s="103"/>
      <c r="F52" s="103"/>
    </row>
    <row r="53" spans="2:6">
      <c r="B53" s="33" t="s">
        <v>245</v>
      </c>
      <c r="C53" s="103">
        <v>25639.72</v>
      </c>
      <c r="D53" s="103"/>
      <c r="E53" s="103">
        <v>29538.720000000001</v>
      </c>
      <c r="F53" s="103"/>
    </row>
    <row r="54" spans="2:6" ht="15" thickBot="1">
      <c r="B54" s="33" t="s">
        <v>381</v>
      </c>
      <c r="C54" s="106">
        <v>-8182.92</v>
      </c>
      <c r="D54" s="106"/>
      <c r="E54" s="380">
        <v>55943.08</v>
      </c>
      <c r="F54" s="106"/>
    </row>
    <row r="55" spans="2:6">
      <c r="B55" s="33"/>
      <c r="C55" s="103"/>
      <c r="D55" s="103">
        <f>SUM(C53:C54)</f>
        <v>17456.800000000003</v>
      </c>
      <c r="E55" s="103"/>
      <c r="F55" s="103">
        <f>SUM(E53:E54)</f>
        <v>85481.8</v>
      </c>
    </row>
    <row r="56" spans="2:6" ht="15" thickBot="1">
      <c r="B56" s="170" t="s">
        <v>282</v>
      </c>
      <c r="C56" s="103"/>
      <c r="D56" s="103"/>
      <c r="E56" s="103"/>
      <c r="F56" s="103"/>
    </row>
    <row r="57" spans="2:6" ht="16.5" thickBot="1">
      <c r="B57" s="134" t="s">
        <v>22</v>
      </c>
      <c r="C57" s="210"/>
      <c r="D57" s="213">
        <f>SUM(D33:D56)</f>
        <v>251576385.80000001</v>
      </c>
      <c r="E57" s="213"/>
      <c r="F57" s="213">
        <f>SUM(F33:F56)</f>
        <v>40029037.799999997</v>
      </c>
    </row>
    <row r="58" spans="2:6">
      <c r="B58" s="214" t="s">
        <v>109</v>
      </c>
      <c r="C58" s="204"/>
      <c r="D58" s="215"/>
      <c r="E58" s="204"/>
      <c r="F58" s="216"/>
    </row>
    <row r="59" spans="2:6">
      <c r="B59" s="170" t="s">
        <v>340</v>
      </c>
      <c r="C59" s="103"/>
      <c r="D59" s="104"/>
      <c r="E59" s="103"/>
      <c r="F59" s="105"/>
    </row>
    <row r="60" spans="2:6">
      <c r="B60" s="33" t="s">
        <v>110</v>
      </c>
      <c r="C60" s="103"/>
      <c r="D60" s="104"/>
      <c r="E60" s="103"/>
      <c r="F60" s="105"/>
    </row>
    <row r="61" spans="2:6">
      <c r="B61" s="217" t="s">
        <v>444</v>
      </c>
      <c r="C61" s="103"/>
      <c r="D61" s="104"/>
      <c r="E61" s="103"/>
      <c r="F61" s="105"/>
    </row>
    <row r="62" spans="2:6">
      <c r="B62" s="33" t="s">
        <v>440</v>
      </c>
      <c r="C62" s="103">
        <f>'ANNEX-C'!R35</f>
        <v>11999467.719999999</v>
      </c>
      <c r="D62" s="104"/>
      <c r="E62" s="103">
        <v>11853682.220000001</v>
      </c>
      <c r="F62" s="105"/>
    </row>
    <row r="63" spans="2:6">
      <c r="B63" s="33" t="s">
        <v>456</v>
      </c>
      <c r="C63" s="103">
        <f>'ANNEX-C'!S35</f>
        <v>0</v>
      </c>
      <c r="D63" s="104"/>
      <c r="E63" s="103">
        <v>0</v>
      </c>
      <c r="F63" s="105"/>
    </row>
    <row r="64" spans="2:6" ht="15" thickBot="1">
      <c r="B64" s="33" t="s">
        <v>455</v>
      </c>
      <c r="C64" s="106">
        <f>'ANNEX-C'!T35</f>
        <v>2036569.92</v>
      </c>
      <c r="D64" s="107"/>
      <c r="E64" s="106">
        <v>1564119.92</v>
      </c>
      <c r="F64" s="105"/>
    </row>
    <row r="65" spans="2:8">
      <c r="B65" s="33"/>
      <c r="C65" s="103"/>
      <c r="D65" s="105">
        <f>SUM(C62:C64)</f>
        <v>14036037.639999999</v>
      </c>
      <c r="E65" s="103"/>
      <c r="F65" s="105">
        <f>SUM(E62:E64)</f>
        <v>13417802.140000001</v>
      </c>
    </row>
    <row r="66" spans="2:8" ht="28.5">
      <c r="B66" s="101" t="s">
        <v>341</v>
      </c>
      <c r="C66" s="103"/>
      <c r="D66" s="105"/>
      <c r="E66" s="103"/>
      <c r="F66" s="105"/>
    </row>
    <row r="67" spans="2:8">
      <c r="B67" s="33" t="s">
        <v>173</v>
      </c>
      <c r="C67" s="103"/>
      <c r="D67" s="105"/>
      <c r="E67" s="103"/>
      <c r="F67" s="105"/>
      <c r="H67" s="115"/>
    </row>
    <row r="68" spans="2:8">
      <c r="B68" s="33" t="s">
        <v>174</v>
      </c>
      <c r="C68" s="103"/>
      <c r="D68" s="105"/>
      <c r="E68" s="103"/>
      <c r="F68" s="105"/>
    </row>
    <row r="69" spans="2:8" ht="15" thickBot="1">
      <c r="B69" s="33" t="s">
        <v>175</v>
      </c>
      <c r="C69" s="106"/>
      <c r="D69" s="105"/>
      <c r="E69" s="106"/>
      <c r="F69" s="105"/>
    </row>
    <row r="70" spans="2:8">
      <c r="B70" s="33"/>
      <c r="C70" s="103"/>
      <c r="D70" s="105">
        <f>SUM(C67:C69)</f>
        <v>0</v>
      </c>
      <c r="E70" s="103"/>
      <c r="F70" s="105">
        <f>SUM(E67:E69)</f>
        <v>0</v>
      </c>
    </row>
    <row r="71" spans="2:8">
      <c r="B71" s="218" t="s">
        <v>342</v>
      </c>
      <c r="C71" s="103"/>
      <c r="D71" s="105"/>
      <c r="E71" s="103"/>
      <c r="F71" s="105"/>
    </row>
    <row r="72" spans="2:8">
      <c r="B72" s="33" t="s">
        <v>176</v>
      </c>
      <c r="C72" s="103"/>
      <c r="D72" s="105"/>
      <c r="E72" s="103"/>
      <c r="F72" s="105"/>
    </row>
    <row r="73" spans="2:8">
      <c r="B73" s="33" t="s">
        <v>179</v>
      </c>
      <c r="C73" s="103"/>
      <c r="D73" s="105"/>
      <c r="E73" s="103"/>
      <c r="F73" s="105"/>
    </row>
    <row r="74" spans="2:8">
      <c r="B74" s="33" t="s">
        <v>177</v>
      </c>
      <c r="C74" s="103"/>
      <c r="D74" s="105"/>
      <c r="E74" s="103"/>
      <c r="F74" s="105"/>
    </row>
    <row r="75" spans="2:8">
      <c r="B75" s="33" t="s">
        <v>178</v>
      </c>
      <c r="C75" s="103"/>
      <c r="D75" s="105"/>
      <c r="E75" s="103"/>
      <c r="F75" s="105"/>
    </row>
    <row r="76" spans="2:8">
      <c r="B76" s="33"/>
      <c r="C76" s="103"/>
      <c r="D76" s="105">
        <f>SUM(C72:C75)</f>
        <v>0</v>
      </c>
      <c r="E76" s="103"/>
      <c r="F76" s="105">
        <f>SUM(E72:E75)</f>
        <v>0</v>
      </c>
    </row>
    <row r="77" spans="2:8" ht="15" thickBot="1">
      <c r="B77" s="219" t="s">
        <v>283</v>
      </c>
      <c r="C77" s="103"/>
      <c r="D77" s="105"/>
      <c r="E77" s="103"/>
      <c r="F77" s="105"/>
    </row>
    <row r="78" spans="2:8" ht="16.5" thickBot="1">
      <c r="B78" s="134" t="s">
        <v>27</v>
      </c>
      <c r="C78" s="210"/>
      <c r="D78" s="213">
        <f>SUM(D65:D77)</f>
        <v>14036037.639999999</v>
      </c>
      <c r="E78" s="213"/>
      <c r="F78" s="213">
        <f>SUM(F65:F77)</f>
        <v>13417802.140000001</v>
      </c>
    </row>
    <row r="79" spans="2:8" ht="16.5" thickBot="1">
      <c r="B79" s="134" t="s">
        <v>79</v>
      </c>
      <c r="C79" s="196"/>
      <c r="D79" s="220">
        <f>D57+D78</f>
        <v>265612423.44</v>
      </c>
      <c r="E79" s="192"/>
      <c r="F79" s="220">
        <f>F57+F78</f>
        <v>53446839.939999998</v>
      </c>
    </row>
    <row r="81" spans="4:4">
      <c r="D81" s="115"/>
    </row>
    <row r="82" spans="4:4">
      <c r="D82" s="115"/>
    </row>
    <row r="83" spans="4:4">
      <c r="D83" s="115"/>
    </row>
  </sheetData>
  <mergeCells count="2">
    <mergeCell ref="C24:D24"/>
    <mergeCell ref="E24:F24"/>
  </mergeCells>
  <printOptions horizontalCentered="1"/>
  <pageMargins left="0.39370078740157483" right="0.27559055118110237" top="0.74803149606299213" bottom="0.74803149606299213" header="0.31496062992125984" footer="0.31496062992125984"/>
  <pageSetup paperSize="9" scale="60" orientation="portrait" horizontalDpi="300" verticalDpi="300" r:id="rId1"/>
</worksheet>
</file>

<file path=xl/worksheets/sheet9.xml><?xml version="1.0" encoding="utf-8"?>
<worksheet xmlns="http://schemas.openxmlformats.org/spreadsheetml/2006/main" xmlns:r="http://schemas.openxmlformats.org/officeDocument/2006/relationships">
  <sheetPr>
    <tabColor rgb="FF00B050"/>
  </sheetPr>
  <dimension ref="B3:H122"/>
  <sheetViews>
    <sheetView topLeftCell="A4" workbookViewId="0">
      <selection activeCell="F23" sqref="F23"/>
    </sheetView>
  </sheetViews>
  <sheetFormatPr defaultRowHeight="14.25"/>
  <cols>
    <col min="1" max="1" width="2.85546875" style="98" customWidth="1"/>
    <col min="2" max="2" width="55.5703125" style="98" customWidth="1"/>
    <col min="3" max="6" width="15.85546875" style="98" bestFit="1" customWidth="1"/>
    <col min="7" max="7" width="14" style="98" customWidth="1"/>
    <col min="8" max="8" width="13.42578125" style="98" customWidth="1"/>
    <col min="9" max="16384" width="9.140625" style="98"/>
  </cols>
  <sheetData>
    <row r="3" spans="2:8" ht="15" thickBot="1">
      <c r="B3" s="139"/>
      <c r="C3" s="139"/>
      <c r="D3" s="168" t="s">
        <v>190</v>
      </c>
    </row>
    <row r="4" spans="2:8" ht="15" thickBot="1">
      <c r="B4" s="221" t="s">
        <v>111</v>
      </c>
      <c r="C4" s="131" t="s">
        <v>519</v>
      </c>
      <c r="D4" s="174" t="s">
        <v>465</v>
      </c>
      <c r="E4" s="222"/>
      <c r="F4" s="222"/>
      <c r="G4" s="136"/>
      <c r="H4" s="136"/>
    </row>
    <row r="5" spans="2:8">
      <c r="B5" s="223" t="s">
        <v>268</v>
      </c>
      <c r="C5" s="147"/>
      <c r="D5" s="148"/>
      <c r="E5" s="180"/>
      <c r="F5" s="180"/>
      <c r="G5" s="136"/>
      <c r="H5" s="136"/>
    </row>
    <row r="6" spans="2:8">
      <c r="B6" s="224" t="s">
        <v>183</v>
      </c>
      <c r="C6" s="116">
        <v>0</v>
      </c>
      <c r="D6" s="154">
        <v>0</v>
      </c>
      <c r="E6" s="180"/>
      <c r="F6" s="180"/>
      <c r="G6" s="136"/>
      <c r="H6" s="136"/>
    </row>
    <row r="7" spans="2:8">
      <c r="B7" s="33" t="s">
        <v>184</v>
      </c>
      <c r="C7" s="116">
        <v>0</v>
      </c>
      <c r="D7" s="154">
        <v>0</v>
      </c>
      <c r="E7" s="136"/>
      <c r="F7" s="136"/>
      <c r="G7" s="136"/>
      <c r="H7" s="136"/>
    </row>
    <row r="8" spans="2:8">
      <c r="B8" s="33" t="s">
        <v>185</v>
      </c>
      <c r="C8" s="116">
        <v>0</v>
      </c>
      <c r="D8" s="154">
        <v>0</v>
      </c>
      <c r="E8" s="136"/>
      <c r="F8" s="136"/>
      <c r="G8" s="136"/>
      <c r="H8" s="136"/>
    </row>
    <row r="9" spans="2:8">
      <c r="B9" s="170" t="s">
        <v>269</v>
      </c>
      <c r="C9" s="116"/>
      <c r="D9" s="154"/>
      <c r="E9" s="136"/>
      <c r="F9" s="136"/>
      <c r="G9" s="136"/>
      <c r="H9" s="136"/>
    </row>
    <row r="10" spans="2:8">
      <c r="B10" s="33" t="s">
        <v>186</v>
      </c>
      <c r="C10" s="116">
        <v>0</v>
      </c>
      <c r="D10" s="154">
        <v>0</v>
      </c>
      <c r="E10" s="136"/>
      <c r="F10" s="136"/>
      <c r="G10" s="136"/>
      <c r="H10" s="136"/>
    </row>
    <row r="11" spans="2:8">
      <c r="B11" s="33" t="s">
        <v>187</v>
      </c>
      <c r="C11" s="116">
        <v>0</v>
      </c>
      <c r="D11" s="154">
        <v>0</v>
      </c>
      <c r="E11" s="136"/>
      <c r="F11" s="136"/>
      <c r="G11" s="136"/>
      <c r="H11" s="136"/>
    </row>
    <row r="12" spans="2:8">
      <c r="B12" s="33" t="s">
        <v>188</v>
      </c>
      <c r="C12" s="116">
        <v>0</v>
      </c>
      <c r="D12" s="154">
        <v>0</v>
      </c>
      <c r="E12" s="136"/>
      <c r="F12" s="136"/>
      <c r="G12" s="136"/>
      <c r="H12" s="136"/>
    </row>
    <row r="13" spans="2:8">
      <c r="B13" s="33" t="s">
        <v>189</v>
      </c>
      <c r="C13" s="116">
        <v>0</v>
      </c>
      <c r="D13" s="154">
        <v>0</v>
      </c>
      <c r="E13" s="136"/>
      <c r="F13" s="136"/>
      <c r="G13" s="136"/>
      <c r="H13" s="136"/>
    </row>
    <row r="14" spans="2:8" ht="15" thickBot="1">
      <c r="B14" s="205" t="s">
        <v>344</v>
      </c>
      <c r="C14" s="133"/>
      <c r="D14" s="160"/>
      <c r="E14" s="136"/>
      <c r="F14" s="136"/>
      <c r="G14" s="136"/>
      <c r="H14" s="136"/>
    </row>
    <row r="15" spans="2:8" ht="16.5" thickBot="1">
      <c r="B15" s="225" t="s">
        <v>8</v>
      </c>
      <c r="C15" s="133">
        <f>SUM(C6:C14)</f>
        <v>0</v>
      </c>
      <c r="D15" s="133">
        <f>SUM(D6:D14)</f>
        <v>0</v>
      </c>
      <c r="E15" s="136"/>
      <c r="F15" s="136"/>
      <c r="G15" s="136"/>
      <c r="H15" s="136"/>
    </row>
    <row r="16" spans="2:8">
      <c r="B16" s="136"/>
      <c r="C16" s="136"/>
      <c r="D16" s="136"/>
      <c r="E16" s="136"/>
      <c r="F16" s="136"/>
      <c r="G16" s="136"/>
      <c r="H16" s="136"/>
    </row>
    <row r="17" spans="2:8">
      <c r="B17" s="136"/>
      <c r="C17" s="136"/>
      <c r="D17" s="136"/>
      <c r="E17" s="136"/>
      <c r="F17" s="136"/>
      <c r="G17" s="136"/>
      <c r="H17" s="136"/>
    </row>
    <row r="18" spans="2:8" ht="15" thickBot="1">
      <c r="B18" s="184"/>
      <c r="C18" s="184"/>
      <c r="D18" s="168" t="s">
        <v>190</v>
      </c>
      <c r="E18" s="136"/>
      <c r="F18" s="136"/>
      <c r="G18" s="136"/>
      <c r="H18" s="136"/>
    </row>
    <row r="19" spans="2:8" ht="28.5" customHeight="1" thickBot="1">
      <c r="B19" s="97" t="s">
        <v>192</v>
      </c>
      <c r="C19" s="131" t="s">
        <v>519</v>
      </c>
      <c r="D19" s="174" t="s">
        <v>465</v>
      </c>
      <c r="E19" s="136"/>
      <c r="F19" s="136"/>
      <c r="G19" s="136"/>
      <c r="H19" s="136"/>
    </row>
    <row r="20" spans="2:8">
      <c r="B20" s="151" t="s">
        <v>112</v>
      </c>
      <c r="C20" s="152">
        <v>0</v>
      </c>
      <c r="D20" s="152">
        <v>0</v>
      </c>
      <c r="E20" s="136"/>
      <c r="F20" s="136"/>
      <c r="G20" s="136"/>
      <c r="H20" s="136"/>
    </row>
    <row r="21" spans="2:8">
      <c r="B21" s="24" t="s">
        <v>113</v>
      </c>
      <c r="C21" s="154">
        <v>0</v>
      </c>
      <c r="D21" s="154">
        <v>0</v>
      </c>
      <c r="E21" s="136"/>
      <c r="F21" s="136"/>
      <c r="G21" s="136"/>
      <c r="H21" s="136"/>
    </row>
    <row r="22" spans="2:8">
      <c r="B22" s="24" t="s">
        <v>114</v>
      </c>
      <c r="C22" s="154">
        <v>0</v>
      </c>
      <c r="D22" s="154">
        <v>0</v>
      </c>
      <c r="E22" s="136"/>
      <c r="F22" s="136"/>
      <c r="G22" s="136"/>
      <c r="H22" s="136"/>
    </row>
    <row r="23" spans="2:8">
      <c r="B23" s="24" t="s">
        <v>115</v>
      </c>
      <c r="C23" s="154">
        <v>0</v>
      </c>
      <c r="D23" s="154">
        <v>0</v>
      </c>
      <c r="E23" s="136"/>
      <c r="F23" s="136"/>
      <c r="G23" s="136"/>
      <c r="H23" s="136"/>
    </row>
    <row r="24" spans="2:8">
      <c r="B24" s="24" t="s">
        <v>116</v>
      </c>
      <c r="C24" s="154">
        <v>0</v>
      </c>
      <c r="D24" s="154">
        <v>0</v>
      </c>
    </row>
    <row r="25" spans="2:8" ht="15" thickBot="1">
      <c r="B25" s="25" t="s">
        <v>345</v>
      </c>
      <c r="C25" s="160">
        <v>0</v>
      </c>
      <c r="D25" s="160">
        <v>0</v>
      </c>
    </row>
    <row r="26" spans="2:8" ht="16.5" thickBot="1">
      <c r="B26" s="41" t="s">
        <v>8</v>
      </c>
      <c r="C26" s="226">
        <f>SUM(C20:C25)</f>
        <v>0</v>
      </c>
      <c r="D26" s="135">
        <f>SUM(D20:D25)</f>
        <v>0</v>
      </c>
    </row>
    <row r="29" spans="2:8" ht="15" thickBot="1">
      <c r="B29" s="139"/>
      <c r="C29" s="139"/>
      <c r="D29" s="168" t="s">
        <v>190</v>
      </c>
    </row>
    <row r="30" spans="2:8" ht="15" thickBot="1">
      <c r="B30" s="227" t="s">
        <v>191</v>
      </c>
      <c r="C30" s="131" t="s">
        <v>519</v>
      </c>
      <c r="D30" s="174" t="s">
        <v>465</v>
      </c>
    </row>
    <row r="31" spans="2:8">
      <c r="B31" s="151" t="s">
        <v>117</v>
      </c>
      <c r="C31" s="152">
        <v>0</v>
      </c>
      <c r="D31" s="152">
        <v>0</v>
      </c>
      <c r="H31" s="108"/>
    </row>
    <row r="32" spans="2:8">
      <c r="B32" s="24" t="s">
        <v>118</v>
      </c>
      <c r="C32" s="154">
        <v>0</v>
      </c>
      <c r="D32" s="154">
        <v>0</v>
      </c>
    </row>
    <row r="33" spans="2:6">
      <c r="B33" s="24" t="s">
        <v>119</v>
      </c>
      <c r="C33" s="154">
        <v>0</v>
      </c>
      <c r="D33" s="154">
        <v>0</v>
      </c>
    </row>
    <row r="34" spans="2:6">
      <c r="B34" s="24" t="s">
        <v>120</v>
      </c>
      <c r="C34" s="154">
        <v>0</v>
      </c>
      <c r="D34" s="154">
        <v>0</v>
      </c>
    </row>
    <row r="35" spans="2:6" ht="15" thickBot="1">
      <c r="B35" s="25" t="s">
        <v>346</v>
      </c>
      <c r="C35" s="160">
        <v>0</v>
      </c>
      <c r="D35" s="160">
        <v>0</v>
      </c>
    </row>
    <row r="36" spans="2:6" ht="16.5" thickBot="1">
      <c r="B36" s="225" t="s">
        <v>8</v>
      </c>
      <c r="C36" s="133">
        <f>SUM(C31:C35)</f>
        <v>0</v>
      </c>
      <c r="D36" s="133">
        <f>SUM(D31:D35)</f>
        <v>0</v>
      </c>
    </row>
    <row r="39" spans="2:6" ht="15" thickBot="1">
      <c r="B39" s="139"/>
      <c r="C39" s="139"/>
      <c r="D39" s="139"/>
      <c r="E39" s="139"/>
      <c r="F39" s="168" t="s">
        <v>190</v>
      </c>
    </row>
    <row r="40" spans="2:6" ht="15" thickBot="1">
      <c r="B40" s="488" t="s">
        <v>293</v>
      </c>
      <c r="C40" s="485" t="s">
        <v>193</v>
      </c>
      <c r="D40" s="486"/>
      <c r="E40" s="485" t="s">
        <v>194</v>
      </c>
      <c r="F40" s="486"/>
    </row>
    <row r="41" spans="2:6" ht="15" thickBot="1">
      <c r="B41" s="489"/>
      <c r="C41" s="228" t="s">
        <v>519</v>
      </c>
      <c r="D41" s="229" t="s">
        <v>465</v>
      </c>
      <c r="E41" s="228" t="s">
        <v>519</v>
      </c>
      <c r="F41" s="229" t="s">
        <v>465</v>
      </c>
    </row>
    <row r="42" spans="2:6">
      <c r="B42" s="230" t="s">
        <v>270</v>
      </c>
      <c r="C42" s="231"/>
      <c r="D42" s="232"/>
      <c r="E42" s="233"/>
      <c r="F42" s="148"/>
    </row>
    <row r="43" spans="2:6">
      <c r="B43" s="33" t="s">
        <v>195</v>
      </c>
      <c r="C43" s="171">
        <v>0</v>
      </c>
      <c r="D43" s="234">
        <v>0</v>
      </c>
      <c r="E43" s="235">
        <v>0</v>
      </c>
      <c r="F43" s="154">
        <v>0</v>
      </c>
    </row>
    <row r="44" spans="2:6">
      <c r="B44" s="33" t="s">
        <v>196</v>
      </c>
      <c r="C44" s="171">
        <v>0</v>
      </c>
      <c r="D44" s="234">
        <v>0</v>
      </c>
      <c r="E44" s="235">
        <v>0</v>
      </c>
      <c r="F44" s="154">
        <v>0</v>
      </c>
    </row>
    <row r="45" spans="2:6">
      <c r="B45" s="170" t="s">
        <v>271</v>
      </c>
      <c r="C45" s="171"/>
      <c r="D45" s="234"/>
      <c r="E45" s="235"/>
      <c r="F45" s="154"/>
    </row>
    <row r="46" spans="2:6">
      <c r="B46" s="33" t="s">
        <v>197</v>
      </c>
      <c r="C46" s="171">
        <v>0</v>
      </c>
      <c r="D46" s="234">
        <v>0</v>
      </c>
      <c r="E46" s="235">
        <v>0</v>
      </c>
      <c r="F46" s="154">
        <v>0</v>
      </c>
    </row>
    <row r="47" spans="2:6">
      <c r="B47" s="33" t="s">
        <v>198</v>
      </c>
      <c r="C47" s="171">
        <v>0</v>
      </c>
      <c r="D47" s="234">
        <v>0</v>
      </c>
      <c r="E47" s="235">
        <v>0</v>
      </c>
      <c r="F47" s="154">
        <v>0</v>
      </c>
    </row>
    <row r="48" spans="2:6">
      <c r="B48" s="170" t="s">
        <v>272</v>
      </c>
      <c r="C48" s="171">
        <v>0</v>
      </c>
      <c r="D48" s="234">
        <v>0</v>
      </c>
      <c r="E48" s="235">
        <v>0</v>
      </c>
      <c r="F48" s="154">
        <v>0</v>
      </c>
    </row>
    <row r="49" spans="2:6" ht="15" thickBot="1">
      <c r="B49" s="219" t="s">
        <v>347</v>
      </c>
      <c r="C49" s="236">
        <v>0</v>
      </c>
      <c r="D49" s="237">
        <v>0</v>
      </c>
      <c r="E49" s="238">
        <v>0</v>
      </c>
      <c r="F49" s="160">
        <v>0</v>
      </c>
    </row>
    <row r="50" spans="2:6" ht="16.5" thickBot="1">
      <c r="B50" s="41" t="s">
        <v>8</v>
      </c>
      <c r="C50" s="239">
        <f>SUM(C43:C49)</f>
        <v>0</v>
      </c>
      <c r="D50" s="240">
        <f>SUM(D43:D49)</f>
        <v>0</v>
      </c>
      <c r="E50" s="238">
        <f>SUM(E43:E49)</f>
        <v>0</v>
      </c>
      <c r="F50" s="237">
        <f>SUM(F43:F49)</f>
        <v>0</v>
      </c>
    </row>
    <row r="51" spans="2:6" ht="15" thickBot="1">
      <c r="B51" s="241" t="s">
        <v>121</v>
      </c>
      <c r="C51" s="242">
        <v>0</v>
      </c>
      <c r="D51" s="135">
        <v>0</v>
      </c>
      <c r="E51" s="242">
        <v>0</v>
      </c>
      <c r="F51" s="135">
        <v>0</v>
      </c>
    </row>
    <row r="52" spans="2:6">
      <c r="B52" s="487"/>
      <c r="C52" s="487"/>
      <c r="D52" s="487"/>
      <c r="E52" s="180"/>
      <c r="F52" s="180"/>
    </row>
    <row r="53" spans="2:6">
      <c r="B53" s="243"/>
      <c r="C53" s="243"/>
      <c r="D53" s="243"/>
      <c r="E53" s="180"/>
      <c r="F53" s="180"/>
    </row>
    <row r="54" spans="2:6" ht="15" thickBot="1">
      <c r="B54" s="139"/>
      <c r="C54" s="139"/>
      <c r="D54" s="168" t="s">
        <v>190</v>
      </c>
    </row>
    <row r="55" spans="2:6" ht="15" thickBot="1">
      <c r="B55" s="227" t="s">
        <v>122</v>
      </c>
      <c r="C55" s="131" t="s">
        <v>519</v>
      </c>
      <c r="D55" s="174" t="s">
        <v>465</v>
      </c>
    </row>
    <row r="56" spans="2:6">
      <c r="B56" s="151" t="s">
        <v>123</v>
      </c>
      <c r="C56" s="152">
        <v>0</v>
      </c>
      <c r="D56" s="152">
        <v>0</v>
      </c>
    </row>
    <row r="57" spans="2:6">
      <c r="B57" s="24" t="s">
        <v>124</v>
      </c>
      <c r="C57" s="154">
        <v>0</v>
      </c>
      <c r="D57" s="154">
        <v>0</v>
      </c>
    </row>
    <row r="58" spans="2:6" ht="15" thickBot="1">
      <c r="B58" s="25" t="s">
        <v>382</v>
      </c>
      <c r="C58" s="160">
        <v>0</v>
      </c>
      <c r="D58" s="160">
        <v>0</v>
      </c>
    </row>
    <row r="59" spans="2:6" ht="16.5" thickBot="1">
      <c r="B59" s="41" t="s">
        <v>8</v>
      </c>
      <c r="C59" s="226">
        <f>SUM(C56:C58)</f>
        <v>0</v>
      </c>
      <c r="D59" s="237">
        <f>SUM(D56:D58)</f>
        <v>0</v>
      </c>
    </row>
    <row r="70" spans="2:4" ht="15" thickBot="1">
      <c r="B70" s="139"/>
      <c r="C70" s="139"/>
      <c r="D70" s="168" t="s">
        <v>190</v>
      </c>
    </row>
    <row r="71" spans="2:4" ht="16.5" thickBot="1">
      <c r="B71" s="138" t="s">
        <v>125</v>
      </c>
      <c r="C71" s="131" t="s">
        <v>519</v>
      </c>
      <c r="D71" s="174" t="s">
        <v>465</v>
      </c>
    </row>
    <row r="72" spans="2:4">
      <c r="B72" s="244" t="s">
        <v>273</v>
      </c>
      <c r="C72" s="147"/>
      <c r="D72" s="305"/>
    </row>
    <row r="73" spans="2:4">
      <c r="B73" s="24" t="s">
        <v>247</v>
      </c>
      <c r="C73" s="116"/>
      <c r="D73" s="154">
        <v>0</v>
      </c>
    </row>
    <row r="74" spans="2:4">
      <c r="B74" s="24" t="s">
        <v>248</v>
      </c>
      <c r="C74" s="115">
        <f>'Annex-B'!C11</f>
        <v>770373</v>
      </c>
      <c r="D74" s="116">
        <v>707633</v>
      </c>
    </row>
    <row r="75" spans="2:4">
      <c r="B75" s="24" t="s">
        <v>383</v>
      </c>
      <c r="C75" s="115">
        <f>'Annex-B'!D11</f>
        <v>2369734</v>
      </c>
      <c r="D75" s="116">
        <v>2609974</v>
      </c>
    </row>
    <row r="76" spans="2:4">
      <c r="B76" s="24" t="s">
        <v>199</v>
      </c>
      <c r="C76" s="116">
        <v>0</v>
      </c>
      <c r="D76" s="154">
        <v>0</v>
      </c>
    </row>
    <row r="77" spans="2:4">
      <c r="B77" s="24" t="s">
        <v>200</v>
      </c>
      <c r="C77" s="116">
        <v>0</v>
      </c>
      <c r="D77" s="154">
        <v>0</v>
      </c>
    </row>
    <row r="78" spans="2:4">
      <c r="B78" s="24" t="s">
        <v>201</v>
      </c>
      <c r="C78" s="116">
        <v>0</v>
      </c>
      <c r="D78" s="154">
        <v>0</v>
      </c>
    </row>
    <row r="79" spans="2:4">
      <c r="B79" s="190" t="s">
        <v>274</v>
      </c>
      <c r="C79" s="116"/>
      <c r="D79" s="154"/>
    </row>
    <row r="80" spans="2:4">
      <c r="B80" s="24" t="s">
        <v>247</v>
      </c>
      <c r="C80" s="116">
        <v>0</v>
      </c>
      <c r="D80" s="154">
        <v>0</v>
      </c>
    </row>
    <row r="81" spans="2:4">
      <c r="B81" s="24" t="s">
        <v>248</v>
      </c>
      <c r="C81" s="115">
        <f>'Annex-B'!C9</f>
        <v>1101</v>
      </c>
      <c r="D81" s="116">
        <v>1146</v>
      </c>
    </row>
    <row r="82" spans="2:4">
      <c r="B82" s="24" t="s">
        <v>383</v>
      </c>
      <c r="C82" s="115">
        <f>'Annex-B'!D9</f>
        <v>5380</v>
      </c>
      <c r="D82" s="116">
        <v>5613</v>
      </c>
    </row>
    <row r="83" spans="2:4">
      <c r="B83" s="24" t="s">
        <v>199</v>
      </c>
      <c r="C83" s="116">
        <v>0</v>
      </c>
      <c r="D83" s="154">
        <v>0</v>
      </c>
    </row>
    <row r="84" spans="2:4">
      <c r="B84" s="24" t="s">
        <v>202</v>
      </c>
      <c r="C84" s="116">
        <v>0</v>
      </c>
      <c r="D84" s="154">
        <v>0</v>
      </c>
    </row>
    <row r="85" spans="2:4">
      <c r="B85" s="24" t="s">
        <v>203</v>
      </c>
      <c r="C85" s="116">
        <v>0</v>
      </c>
      <c r="D85" s="154">
        <v>0</v>
      </c>
    </row>
    <row r="86" spans="2:4">
      <c r="B86" s="190" t="s">
        <v>275</v>
      </c>
      <c r="C86" s="116"/>
      <c r="D86" s="154"/>
    </row>
    <row r="87" spans="2:4">
      <c r="B87" s="24" t="s">
        <v>204</v>
      </c>
      <c r="C87" s="116">
        <v>0</v>
      </c>
      <c r="D87" s="154">
        <v>0</v>
      </c>
    </row>
    <row r="88" spans="2:4">
      <c r="B88" s="24" t="s">
        <v>205</v>
      </c>
      <c r="C88" s="116">
        <v>0</v>
      </c>
      <c r="D88" s="154">
        <v>0</v>
      </c>
    </row>
    <row r="89" spans="2:4" ht="15" thickBot="1">
      <c r="B89" s="245" t="s">
        <v>445</v>
      </c>
      <c r="C89" s="133">
        <f>'Annex-B'!D16</f>
        <v>472450</v>
      </c>
      <c r="D89" s="160">
        <v>460140</v>
      </c>
    </row>
    <row r="90" spans="2:4" ht="16.5" thickBot="1">
      <c r="B90" s="225" t="s">
        <v>8</v>
      </c>
      <c r="C90" s="246">
        <f>SUM(C73:C89)</f>
        <v>3619038</v>
      </c>
      <c r="D90" s="247">
        <f>SUM(D73:D89)</f>
        <v>3784506</v>
      </c>
    </row>
    <row r="91" spans="2:4">
      <c r="B91" s="136"/>
      <c r="C91" s="136"/>
      <c r="D91" s="136"/>
    </row>
    <row r="92" spans="2:4" ht="15" thickBot="1">
      <c r="B92" s="184"/>
      <c r="C92" s="184"/>
      <c r="D92" s="168" t="s">
        <v>190</v>
      </c>
    </row>
    <row r="93" spans="2:4" ht="16.5" thickBot="1">
      <c r="B93" s="248" t="s">
        <v>126</v>
      </c>
      <c r="C93" s="131" t="s">
        <v>519</v>
      </c>
      <c r="D93" s="174" t="s">
        <v>465</v>
      </c>
    </row>
    <row r="94" spans="2:4">
      <c r="B94" s="244" t="s">
        <v>384</v>
      </c>
      <c r="C94" s="249"/>
      <c r="D94" s="249"/>
    </row>
    <row r="95" spans="2:4">
      <c r="B95" s="24" t="s">
        <v>387</v>
      </c>
      <c r="C95" s="105">
        <v>0</v>
      </c>
      <c r="D95" s="105">
        <v>0</v>
      </c>
    </row>
    <row r="96" spans="2:4">
      <c r="B96" s="250" t="s">
        <v>385</v>
      </c>
      <c r="C96" s="105">
        <v>0</v>
      </c>
      <c r="D96" s="105">
        <v>0</v>
      </c>
    </row>
    <row r="97" spans="2:6">
      <c r="B97" s="24" t="s">
        <v>386</v>
      </c>
      <c r="C97" s="105">
        <v>0</v>
      </c>
      <c r="D97" s="105">
        <v>0</v>
      </c>
    </row>
    <row r="98" spans="2:6">
      <c r="B98" s="24" t="s">
        <v>206</v>
      </c>
      <c r="C98" s="105">
        <v>0</v>
      </c>
      <c r="D98" s="105">
        <v>0</v>
      </c>
    </row>
    <row r="99" spans="2:6" ht="15" thickBot="1">
      <c r="B99" s="25" t="s">
        <v>207</v>
      </c>
      <c r="C99" s="207">
        <v>0</v>
      </c>
      <c r="D99" s="207">
        <v>0</v>
      </c>
    </row>
    <row r="100" spans="2:6" ht="16.5" thickBot="1">
      <c r="B100" s="41" t="s">
        <v>8</v>
      </c>
      <c r="C100" s="251">
        <f>SUM(C95:C99)</f>
        <v>0</v>
      </c>
      <c r="D100" s="251">
        <f>SUM(D95:D99)</f>
        <v>0</v>
      </c>
      <c r="F100" s="252"/>
    </row>
    <row r="102" spans="2:6" ht="15" thickBot="1">
      <c r="B102" s="139"/>
      <c r="C102" s="139"/>
      <c r="D102" s="168" t="s">
        <v>190</v>
      </c>
    </row>
    <row r="103" spans="2:6" ht="26.25" thickBot="1">
      <c r="B103" s="253" t="s">
        <v>388</v>
      </c>
      <c r="C103" s="131" t="s">
        <v>519</v>
      </c>
      <c r="D103" s="174" t="s">
        <v>465</v>
      </c>
    </row>
    <row r="104" spans="2:6">
      <c r="B104" s="230" t="s">
        <v>276</v>
      </c>
      <c r="C104" s="151"/>
      <c r="D104" s="249"/>
    </row>
    <row r="105" spans="2:6">
      <c r="B105" s="33" t="s">
        <v>208</v>
      </c>
      <c r="C105" s="103">
        <v>0</v>
      </c>
      <c r="D105" s="105">
        <v>0</v>
      </c>
    </row>
    <row r="106" spans="2:6" ht="15" thickBot="1">
      <c r="B106" s="33" t="s">
        <v>209</v>
      </c>
      <c r="C106" s="106">
        <v>0</v>
      </c>
      <c r="D106" s="207">
        <v>0</v>
      </c>
    </row>
    <row r="107" spans="2:6">
      <c r="B107" s="33"/>
      <c r="C107" s="103">
        <f>SUM(C105:C106)</f>
        <v>0</v>
      </c>
      <c r="D107" s="105">
        <f>SUM(D105:D106)</f>
        <v>0</v>
      </c>
    </row>
    <row r="108" spans="2:6">
      <c r="B108" s="170" t="s">
        <v>277</v>
      </c>
      <c r="C108" s="103"/>
      <c r="D108" s="105"/>
    </row>
    <row r="109" spans="2:6">
      <c r="B109" s="33" t="s">
        <v>210</v>
      </c>
      <c r="C109" s="103">
        <v>0</v>
      </c>
      <c r="D109" s="105">
        <v>0</v>
      </c>
    </row>
    <row r="110" spans="2:6" ht="15" thickBot="1">
      <c r="B110" s="205" t="s">
        <v>211</v>
      </c>
      <c r="C110" s="106">
        <v>0</v>
      </c>
      <c r="D110" s="207">
        <v>0</v>
      </c>
    </row>
    <row r="111" spans="2:6" ht="16.5" thickBot="1">
      <c r="B111" s="41" t="s">
        <v>127</v>
      </c>
      <c r="C111" s="254">
        <f>C107-SUM(C109:C110)</f>
        <v>0</v>
      </c>
      <c r="D111" s="193">
        <f>D107-SUM(D109:D110)</f>
        <v>0</v>
      </c>
    </row>
    <row r="113" spans="2:4" ht="15" thickBot="1">
      <c r="B113" s="139"/>
      <c r="C113" s="139"/>
      <c r="D113" s="168" t="s">
        <v>190</v>
      </c>
    </row>
    <row r="114" spans="2:4" ht="16.5" thickBot="1">
      <c r="B114" s="248" t="s">
        <v>128</v>
      </c>
      <c r="C114" s="131" t="s">
        <v>519</v>
      </c>
      <c r="D114" s="174" t="s">
        <v>465</v>
      </c>
    </row>
    <row r="115" spans="2:4">
      <c r="B115" s="151" t="s">
        <v>212</v>
      </c>
      <c r="C115" s="216">
        <v>0</v>
      </c>
      <c r="D115" s="216">
        <v>0</v>
      </c>
    </row>
    <row r="116" spans="2:4">
      <c r="B116" s="24" t="s">
        <v>213</v>
      </c>
      <c r="C116" s="105">
        <v>0</v>
      </c>
      <c r="D116" s="105">
        <v>0</v>
      </c>
    </row>
    <row r="117" spans="2:4">
      <c r="B117" s="24" t="s">
        <v>214</v>
      </c>
      <c r="C117" s="105">
        <v>0</v>
      </c>
      <c r="D117" s="105">
        <v>0</v>
      </c>
    </row>
    <row r="118" spans="2:4">
      <c r="B118" s="24" t="s">
        <v>349</v>
      </c>
      <c r="C118" s="105">
        <v>0</v>
      </c>
      <c r="D118" s="105">
        <v>0</v>
      </c>
    </row>
    <row r="119" spans="2:4">
      <c r="B119" s="24" t="s">
        <v>215</v>
      </c>
      <c r="C119" s="105">
        <v>0</v>
      </c>
      <c r="D119" s="105">
        <v>0</v>
      </c>
    </row>
    <row r="120" spans="2:4">
      <c r="B120" s="153" t="s">
        <v>216</v>
      </c>
      <c r="C120" s="105">
        <v>0</v>
      </c>
      <c r="D120" s="105">
        <v>0</v>
      </c>
    </row>
    <row r="121" spans="2:4" ht="15" thickBot="1">
      <c r="B121" s="25" t="s">
        <v>348</v>
      </c>
      <c r="C121" s="207">
        <v>0</v>
      </c>
      <c r="D121" s="207">
        <v>0</v>
      </c>
    </row>
    <row r="122" spans="2:4" ht="16.5" thickBot="1">
      <c r="B122" s="134" t="s">
        <v>8</v>
      </c>
      <c r="C122" s="255">
        <f>SUM(C115:C121)</f>
        <v>0</v>
      </c>
      <c r="D122" s="210">
        <f>SUM(D115:D121)</f>
        <v>0</v>
      </c>
    </row>
  </sheetData>
  <mergeCells count="4">
    <mergeCell ref="C40:D40"/>
    <mergeCell ref="E40:F40"/>
    <mergeCell ref="B52:D52"/>
    <mergeCell ref="B40:B41"/>
  </mergeCells>
  <printOptions horizontalCentered="1"/>
  <pageMargins left="0.51181102362204722" right="0.27559055118110237" top="0.74803149606299213" bottom="0.74803149606299213" header="0.31496062992125984" footer="0.31496062992125984"/>
  <pageSetup paperSize="9" scale="75" orientation="portrait" horizontalDpi="300" verticalDpi="300" r:id="rId1"/>
</worksheet>
</file>

<file path=xl/worksheets/sheet10.xml><?xml version="1.0" encoding="utf-8"?>
<worksheet xmlns="http://schemas.openxmlformats.org/spreadsheetml/2006/main" xmlns:r="http://schemas.openxmlformats.org/officeDocument/2006/relationships">
  <sheetPr>
    <tabColor rgb="FF00B050"/>
  </sheetPr>
  <dimension ref="A2:G58"/>
  <sheetViews>
    <sheetView workbookViewId="0">
      <selection activeCell="C52" sqref="C52"/>
    </sheetView>
  </sheetViews>
  <sheetFormatPr defaultRowHeight="14.25"/>
  <cols>
    <col min="1" max="1" width="3.5703125" style="98" customWidth="1"/>
    <col min="2" max="2" width="62.28515625" style="98" customWidth="1"/>
    <col min="3" max="3" width="16.5703125" style="98" customWidth="1"/>
    <col min="4" max="4" width="16.85546875" style="98" bestFit="1" customWidth="1"/>
    <col min="5" max="5" width="9.140625" style="98"/>
    <col min="6" max="6" width="15.5703125" style="98" customWidth="1"/>
    <col min="7" max="7" width="12.28515625" style="98" bestFit="1" customWidth="1"/>
    <col min="8" max="16384" width="9.140625" style="98"/>
  </cols>
  <sheetData>
    <row r="2" spans="2:4" ht="15" thickBot="1">
      <c r="D2" s="168" t="s">
        <v>190</v>
      </c>
    </row>
    <row r="3" spans="2:4" ht="16.5" thickBot="1">
      <c r="B3" s="248" t="s">
        <v>129</v>
      </c>
      <c r="C3" s="131" t="s">
        <v>519</v>
      </c>
      <c r="D3" s="174" t="s">
        <v>465</v>
      </c>
    </row>
    <row r="4" spans="2:4">
      <c r="B4" s="151" t="s">
        <v>130</v>
      </c>
      <c r="C4" s="216">
        <v>72994</v>
      </c>
      <c r="D4" s="216">
        <v>0</v>
      </c>
    </row>
    <row r="5" spans="2:4">
      <c r="B5" s="24" t="s">
        <v>389</v>
      </c>
      <c r="C5" s="105">
        <v>0</v>
      </c>
      <c r="D5" s="105">
        <v>0</v>
      </c>
    </row>
    <row r="6" spans="2:4">
      <c r="B6" s="24" t="s">
        <v>131</v>
      </c>
      <c r="C6" s="105">
        <v>0</v>
      </c>
      <c r="D6" s="105">
        <v>0</v>
      </c>
    </row>
    <row r="7" spans="2:4">
      <c r="B7" s="24" t="s">
        <v>132</v>
      </c>
      <c r="C7" s="105">
        <v>0</v>
      </c>
      <c r="D7" s="105">
        <v>0</v>
      </c>
    </row>
    <row r="8" spans="2:4">
      <c r="B8" s="24" t="s">
        <v>133</v>
      </c>
      <c r="C8" s="105">
        <v>0</v>
      </c>
      <c r="D8" s="105">
        <v>0</v>
      </c>
    </row>
    <row r="9" spans="2:4">
      <c r="B9" s="24" t="s">
        <v>217</v>
      </c>
      <c r="C9" s="105">
        <v>0</v>
      </c>
      <c r="D9" s="105">
        <v>0</v>
      </c>
    </row>
    <row r="10" spans="2:4">
      <c r="B10" s="24" t="s">
        <v>218</v>
      </c>
      <c r="C10" s="105">
        <v>0</v>
      </c>
      <c r="D10" s="105">
        <v>0</v>
      </c>
    </row>
    <row r="11" spans="2:4">
      <c r="B11" s="24" t="s">
        <v>219</v>
      </c>
      <c r="C11" s="105">
        <v>0</v>
      </c>
      <c r="D11" s="105">
        <v>0</v>
      </c>
    </row>
    <row r="12" spans="2:4">
      <c r="B12" s="24" t="s">
        <v>220</v>
      </c>
      <c r="C12" s="105">
        <v>0</v>
      </c>
      <c r="D12" s="105">
        <v>0</v>
      </c>
    </row>
    <row r="13" spans="2:4" ht="15.75">
      <c r="B13" s="24" t="s">
        <v>221</v>
      </c>
      <c r="C13" s="256">
        <v>0</v>
      </c>
      <c r="D13" s="256">
        <v>0</v>
      </c>
    </row>
    <row r="14" spans="2:4">
      <c r="B14" s="24" t="s">
        <v>223</v>
      </c>
      <c r="C14" s="105">
        <v>0</v>
      </c>
      <c r="D14" s="105">
        <v>0</v>
      </c>
    </row>
    <row r="15" spans="2:4">
      <c r="B15" s="24" t="s">
        <v>222</v>
      </c>
      <c r="C15" s="105">
        <v>67351</v>
      </c>
      <c r="D15" s="105">
        <v>0</v>
      </c>
    </row>
    <row r="16" spans="2:4">
      <c r="B16" s="24" t="s">
        <v>224</v>
      </c>
      <c r="C16" s="105">
        <v>0</v>
      </c>
      <c r="D16" s="105">
        <v>0</v>
      </c>
    </row>
    <row r="17" spans="1:6">
      <c r="B17" s="24" t="s">
        <v>225</v>
      </c>
      <c r="C17" s="105">
        <v>73830</v>
      </c>
      <c r="D17" s="105">
        <v>0</v>
      </c>
    </row>
    <row r="18" spans="1:6">
      <c r="B18" s="24" t="s">
        <v>226</v>
      </c>
      <c r="C18" s="105">
        <v>0</v>
      </c>
      <c r="D18" s="105">
        <v>0</v>
      </c>
    </row>
    <row r="19" spans="1:6">
      <c r="B19" s="24" t="s">
        <v>227</v>
      </c>
      <c r="C19" s="105">
        <v>0</v>
      </c>
      <c r="D19" s="105">
        <v>0</v>
      </c>
    </row>
    <row r="20" spans="1:6">
      <c r="B20" s="24" t="s">
        <v>228</v>
      </c>
      <c r="C20" s="105">
        <v>8000</v>
      </c>
      <c r="D20" s="105">
        <v>24000</v>
      </c>
    </row>
    <row r="21" spans="1:6">
      <c r="B21" s="24" t="s">
        <v>229</v>
      </c>
      <c r="C21" s="105">
        <v>0</v>
      </c>
      <c r="D21" s="105">
        <v>0</v>
      </c>
    </row>
    <row r="22" spans="1:6">
      <c r="B22" s="24" t="s">
        <v>230</v>
      </c>
      <c r="C22" s="105">
        <v>0</v>
      </c>
      <c r="D22" s="105">
        <v>0</v>
      </c>
    </row>
    <row r="23" spans="1:6">
      <c r="B23" s="24" t="s">
        <v>231</v>
      </c>
      <c r="C23" s="105">
        <v>0</v>
      </c>
      <c r="D23" s="105">
        <v>0</v>
      </c>
    </row>
    <row r="24" spans="1:6">
      <c r="B24" s="24" t="s">
        <v>249</v>
      </c>
      <c r="C24" s="105">
        <v>633293</v>
      </c>
      <c r="D24" s="105">
        <v>468939</v>
      </c>
    </row>
    <row r="25" spans="1:6">
      <c r="B25" s="24" t="s">
        <v>232</v>
      </c>
      <c r="C25" s="105">
        <v>0</v>
      </c>
      <c r="D25" s="105">
        <v>0</v>
      </c>
      <c r="F25" s="115"/>
    </row>
    <row r="26" spans="1:6">
      <c r="B26" s="24" t="s">
        <v>233</v>
      </c>
      <c r="C26" s="105">
        <v>0</v>
      </c>
      <c r="D26" s="105">
        <v>0</v>
      </c>
    </row>
    <row r="27" spans="1:6">
      <c r="B27" s="24" t="s">
        <v>234</v>
      </c>
      <c r="C27" s="105">
        <v>0</v>
      </c>
      <c r="D27" s="105">
        <v>0</v>
      </c>
      <c r="F27" s="115"/>
    </row>
    <row r="28" spans="1:6">
      <c r="B28" s="24" t="s">
        <v>235</v>
      </c>
      <c r="C28" s="105">
        <v>0</v>
      </c>
      <c r="D28" s="105">
        <v>0</v>
      </c>
    </row>
    <row r="29" spans="1:6" ht="15" thickBot="1">
      <c r="B29" s="25" t="s">
        <v>352</v>
      </c>
      <c r="C29" s="207">
        <v>9000</v>
      </c>
      <c r="D29" s="207">
        <v>7000</v>
      </c>
    </row>
    <row r="30" spans="1:6" ht="16.5" thickBot="1">
      <c r="B30" s="303" t="s">
        <v>8</v>
      </c>
      <c r="C30" s="257">
        <f>SUM(C4:C29)</f>
        <v>864468</v>
      </c>
      <c r="D30" s="257">
        <f>SUM(D4:D29)</f>
        <v>499939</v>
      </c>
    </row>
    <row r="32" spans="1:6">
      <c r="A32" s="490"/>
      <c r="B32" s="490"/>
      <c r="C32" s="490"/>
      <c r="D32" s="490"/>
    </row>
    <row r="33" spans="1:7" ht="15" thickBot="1">
      <c r="D33" s="168" t="s">
        <v>190</v>
      </c>
    </row>
    <row r="34" spans="1:7" ht="16.5" thickBot="1">
      <c r="B34" s="248" t="s">
        <v>134</v>
      </c>
      <c r="C34" s="131" t="s">
        <v>519</v>
      </c>
      <c r="D34" s="174" t="s">
        <v>465</v>
      </c>
    </row>
    <row r="35" spans="1:7">
      <c r="B35" s="151" t="s">
        <v>493</v>
      </c>
      <c r="C35" s="216">
        <v>0</v>
      </c>
      <c r="D35" s="216">
        <v>0</v>
      </c>
    </row>
    <row r="36" spans="1:7">
      <c r="B36" s="24" t="s">
        <v>494</v>
      </c>
      <c r="C36" s="105">
        <v>0</v>
      </c>
      <c r="D36" s="105">
        <v>0</v>
      </c>
    </row>
    <row r="37" spans="1:7">
      <c r="B37" s="24" t="s">
        <v>252</v>
      </c>
      <c r="C37" s="105">
        <v>0</v>
      </c>
      <c r="D37" s="105">
        <v>0</v>
      </c>
    </row>
    <row r="38" spans="1:7">
      <c r="B38" s="24" t="s">
        <v>250</v>
      </c>
      <c r="C38" s="105">
        <v>0</v>
      </c>
      <c r="D38" s="105">
        <v>0</v>
      </c>
    </row>
    <row r="39" spans="1:7">
      <c r="B39" s="24" t="s">
        <v>251</v>
      </c>
      <c r="C39" s="105">
        <v>0</v>
      </c>
      <c r="D39" s="105">
        <v>0</v>
      </c>
    </row>
    <row r="40" spans="1:7">
      <c r="B40" s="24" t="s">
        <v>492</v>
      </c>
      <c r="C40" s="105">
        <v>0</v>
      </c>
      <c r="D40" s="105">
        <v>0</v>
      </c>
    </row>
    <row r="41" spans="1:7" s="258" customFormat="1" ht="16.5" customHeight="1" thickBot="1">
      <c r="B41" s="259" t="s">
        <v>491</v>
      </c>
      <c r="C41" s="260">
        <f>'Annex-A'!M38</f>
        <v>2638819.5</v>
      </c>
      <c r="D41" s="376">
        <v>1596839.5</v>
      </c>
    </row>
    <row r="42" spans="1:7" ht="16.5" thickBot="1">
      <c r="B42" s="41" t="s">
        <v>8</v>
      </c>
      <c r="C42" s="257">
        <f>SUM(C35:C41)</f>
        <v>2638819.5</v>
      </c>
      <c r="D42" s="213">
        <f>SUM(D35:D41)</f>
        <v>1596839.5</v>
      </c>
    </row>
    <row r="45" spans="1:7" ht="15" thickBot="1">
      <c r="A45" s="136"/>
      <c r="B45" s="136"/>
      <c r="D45" s="129" t="s">
        <v>190</v>
      </c>
    </row>
    <row r="46" spans="1:7" ht="16.5" thickBot="1">
      <c r="B46" s="261" t="s">
        <v>350</v>
      </c>
      <c r="C46" s="131" t="s">
        <v>519</v>
      </c>
      <c r="D46" s="174" t="s">
        <v>465</v>
      </c>
    </row>
    <row r="47" spans="1:7">
      <c r="B47" s="24" t="s">
        <v>135</v>
      </c>
      <c r="C47" s="105">
        <v>0</v>
      </c>
      <c r="D47" s="105">
        <v>0</v>
      </c>
      <c r="F47" s="115"/>
      <c r="G47" s="115"/>
    </row>
    <row r="48" spans="1:7">
      <c r="B48" s="24" t="s">
        <v>353</v>
      </c>
      <c r="C48" s="105">
        <v>0</v>
      </c>
      <c r="D48" s="105">
        <v>0</v>
      </c>
    </row>
    <row r="49" spans="2:4" ht="15" thickBot="1">
      <c r="B49" s="25" t="s">
        <v>354</v>
      </c>
      <c r="C49" s="207">
        <v>167</v>
      </c>
      <c r="D49" s="207">
        <v>104</v>
      </c>
    </row>
    <row r="50" spans="2:4" ht="16.5" thickBot="1">
      <c r="B50" s="262" t="s">
        <v>8</v>
      </c>
      <c r="C50" s="257">
        <f>SUM(C47:C49)</f>
        <v>167</v>
      </c>
      <c r="D50" s="257">
        <f>SUM(D47:D49)</f>
        <v>104</v>
      </c>
    </row>
    <row r="52" spans="2:4">
      <c r="C52" s="115"/>
    </row>
    <row r="54" spans="2:4">
      <c r="C54" s="115"/>
    </row>
    <row r="57" spans="2:4">
      <c r="C57" s="115"/>
    </row>
    <row r="58" spans="2:4">
      <c r="C58" s="115"/>
    </row>
  </sheetData>
  <mergeCells count="1">
    <mergeCell ref="A32:D32"/>
  </mergeCells>
  <printOptions horizontalCentered="1"/>
  <pageMargins left="0.55118110236220474" right="0.43307086614173229" top="0.74803149606299213" bottom="0.74803149606299213" header="0.31496062992125984" footer="0.31496062992125984"/>
  <pageSetup paperSize="9" scale="90" orientation="portrait" horizontalDpi="300" verticalDpi="300" r:id="rId1"/>
</worksheet>
</file>

<file path=xl/worksheets/sheet11.xml><?xml version="1.0" encoding="utf-8"?>
<worksheet xmlns="http://schemas.openxmlformats.org/spreadsheetml/2006/main" xmlns:r="http://schemas.openxmlformats.org/officeDocument/2006/relationships">
  <sheetPr>
    <tabColor rgb="FF00B050"/>
  </sheetPr>
  <dimension ref="A2:C37"/>
  <sheetViews>
    <sheetView workbookViewId="0">
      <selection activeCell="D8" sqref="D8"/>
    </sheetView>
  </sheetViews>
  <sheetFormatPr defaultRowHeight="14.25"/>
  <cols>
    <col min="1" max="1" width="5.28515625" style="4" customWidth="1"/>
    <col min="2" max="2" width="108.140625" style="4" customWidth="1"/>
    <col min="3" max="3" width="9.140625" style="4"/>
    <col min="4" max="4" width="14" style="4" customWidth="1"/>
    <col min="5" max="16384" width="9.140625" style="4"/>
  </cols>
  <sheetData>
    <row r="2" spans="1:3" ht="18">
      <c r="B2" s="21" t="s">
        <v>260</v>
      </c>
    </row>
    <row r="3" spans="1:3" ht="15.75">
      <c r="B3" s="12"/>
    </row>
    <row r="4" spans="1:3" ht="18">
      <c r="B4" s="21" t="s">
        <v>267</v>
      </c>
    </row>
    <row r="5" spans="1:3" ht="28.5">
      <c r="B5" s="13" t="s">
        <v>261</v>
      </c>
    </row>
    <row r="6" spans="1:3">
      <c r="B6" s="14"/>
    </row>
    <row r="7" spans="1:3" ht="18">
      <c r="B7" s="22" t="s">
        <v>262</v>
      </c>
    </row>
    <row r="8" spans="1:3" ht="28.5">
      <c r="B8" s="13" t="s">
        <v>266</v>
      </c>
    </row>
    <row r="9" spans="1:3">
      <c r="B9" s="15" t="s">
        <v>390</v>
      </c>
    </row>
    <row r="10" spans="1:3">
      <c r="B10" s="16"/>
    </row>
    <row r="11" spans="1:3" ht="18">
      <c r="B11" s="22" t="s">
        <v>265</v>
      </c>
    </row>
    <row r="12" spans="1:3" ht="57">
      <c r="A12" s="14"/>
      <c r="B12" s="13" t="s">
        <v>509</v>
      </c>
      <c r="C12" s="14"/>
    </row>
    <row r="14" spans="1:3" ht="18">
      <c r="B14" s="21" t="s">
        <v>264</v>
      </c>
    </row>
    <row r="15" spans="1:3" ht="15.75">
      <c r="B15" s="17"/>
    </row>
    <row r="16" spans="1:3" ht="40.5" customHeight="1">
      <c r="B16" s="381" t="s">
        <v>551</v>
      </c>
    </row>
    <row r="17" spans="1:2">
      <c r="B17" s="20"/>
    </row>
    <row r="18" spans="1:2" ht="42.75">
      <c r="B18" s="18" t="s">
        <v>450</v>
      </c>
    </row>
    <row r="19" spans="1:2">
      <c r="B19" s="20"/>
    </row>
    <row r="20" spans="1:2" ht="28.5">
      <c r="A20" s="4" t="s">
        <v>236</v>
      </c>
      <c r="B20" s="102" t="s">
        <v>446</v>
      </c>
    </row>
    <row r="21" spans="1:2">
      <c r="B21" s="19"/>
    </row>
    <row r="22" spans="1:2" ht="28.5">
      <c r="B22" s="18" t="s">
        <v>521</v>
      </c>
    </row>
    <row r="27" spans="1:2">
      <c r="B27" s="63" t="s">
        <v>475</v>
      </c>
    </row>
    <row r="28" spans="1:2">
      <c r="B28" s="63"/>
    </row>
    <row r="29" spans="1:2">
      <c r="B29" s="109" t="s">
        <v>462</v>
      </c>
    </row>
    <row r="30" spans="1:2">
      <c r="B30" s="109" t="s">
        <v>463</v>
      </c>
    </row>
    <row r="31" spans="1:2">
      <c r="B31" s="109" t="s">
        <v>483</v>
      </c>
    </row>
    <row r="32" spans="1:2">
      <c r="B32" s="109" t="s">
        <v>484</v>
      </c>
    </row>
    <row r="33" spans="2:2">
      <c r="B33" s="109" t="s">
        <v>485</v>
      </c>
    </row>
    <row r="34" spans="2:2">
      <c r="B34" s="109" t="s">
        <v>486</v>
      </c>
    </row>
    <row r="35" spans="2:2">
      <c r="B35" s="2"/>
    </row>
    <row r="36" spans="2:2">
      <c r="B36" s="63" t="s">
        <v>327</v>
      </c>
    </row>
    <row r="37" spans="2:2">
      <c r="B37" s="63" t="str">
        <f>'INCOME &amp; EXP ACCT'!B47</f>
        <v>Date :- 11th September, 2017.</v>
      </c>
    </row>
  </sheetData>
  <printOptions horizontalCentered="1"/>
  <pageMargins left="0.55118110236220474" right="0.51181102362204722" top="0.74803149606299213" bottom="0.74803149606299213" header="0.31496062992125984" footer="0.31496062992125984"/>
  <pageSetup paperSize="9" scale="85" orientation="portrait" horizontalDpi="300" verticalDpi="300" r:id="rId1"/>
</worksheet>
</file>

<file path=xl/worksheets/sheet12.xml><?xml version="1.0" encoding="utf-8"?>
<worksheet xmlns="http://schemas.openxmlformats.org/spreadsheetml/2006/main" xmlns:r="http://schemas.openxmlformats.org/officeDocument/2006/relationships">
  <sheetPr>
    <tabColor rgb="FF00B050"/>
  </sheetPr>
  <dimension ref="B1:M57"/>
  <sheetViews>
    <sheetView topLeftCell="A10" workbookViewId="0">
      <selection activeCell="C17" sqref="C17"/>
    </sheetView>
  </sheetViews>
  <sheetFormatPr defaultRowHeight="14.25"/>
  <cols>
    <col min="1" max="1" width="2.140625" style="98" customWidth="1"/>
    <col min="2" max="2" width="49.140625" style="98" customWidth="1"/>
    <col min="3" max="4" width="18.28515625" style="98" bestFit="1" customWidth="1"/>
    <col min="5" max="5" width="50.85546875" style="98" customWidth="1"/>
    <col min="6" max="7" width="18.28515625" style="98" bestFit="1" customWidth="1"/>
    <col min="8" max="11" width="9.140625" style="98"/>
    <col min="12" max="12" width="13.5703125" style="98" bestFit="1" customWidth="1"/>
    <col min="13" max="16384" width="9.140625" style="98"/>
  </cols>
  <sheetData>
    <row r="1" spans="2:13" ht="15" thickBot="1"/>
    <row r="2" spans="2:13" ht="15.75">
      <c r="B2" s="491" t="s">
        <v>329</v>
      </c>
      <c r="C2" s="492"/>
      <c r="D2" s="492"/>
      <c r="E2" s="492"/>
      <c r="F2" s="492"/>
      <c r="G2" s="493"/>
      <c r="H2" s="279"/>
      <c r="I2" s="279"/>
      <c r="J2" s="279"/>
      <c r="K2" s="279"/>
      <c r="L2" s="279"/>
      <c r="M2" s="136"/>
    </row>
    <row r="3" spans="2:13" ht="15.75" customHeight="1" thickBot="1">
      <c r="B3" s="494" t="s">
        <v>330</v>
      </c>
      <c r="C3" s="495"/>
      <c r="D3" s="495"/>
      <c r="E3" s="495"/>
      <c r="F3" s="495"/>
      <c r="G3" s="496"/>
      <c r="H3" s="279"/>
      <c r="I3" s="279"/>
      <c r="J3" s="279"/>
      <c r="K3" s="279"/>
      <c r="L3" s="279"/>
      <c r="M3" s="136"/>
    </row>
    <row r="4" spans="2:13" ht="16.5" customHeight="1" thickBot="1">
      <c r="B4" s="494" t="s">
        <v>391</v>
      </c>
      <c r="C4" s="495"/>
      <c r="D4" s="495"/>
      <c r="E4" s="495"/>
      <c r="F4" s="495"/>
      <c r="G4" s="496"/>
      <c r="H4" s="279"/>
      <c r="I4" s="279"/>
      <c r="J4" s="279"/>
      <c r="K4" s="279"/>
      <c r="L4" s="279"/>
      <c r="M4" s="136"/>
    </row>
    <row r="5" spans="2:13" ht="15" thickBot="1">
      <c r="B5" s="473" t="s">
        <v>522</v>
      </c>
      <c r="C5" s="475"/>
      <c r="D5" s="475"/>
      <c r="E5" s="475"/>
      <c r="F5" s="475"/>
      <c r="G5" s="474"/>
      <c r="H5" s="279"/>
      <c r="I5" s="279"/>
      <c r="J5" s="279"/>
      <c r="K5" s="279"/>
      <c r="L5" s="279"/>
      <c r="M5" s="136"/>
    </row>
    <row r="6" spans="2:13" ht="16.5" thickBot="1">
      <c r="B6" s="280" t="s">
        <v>136</v>
      </c>
      <c r="C6" s="131" t="s">
        <v>519</v>
      </c>
      <c r="D6" s="174" t="s">
        <v>465</v>
      </c>
      <c r="E6" s="281" t="s">
        <v>137</v>
      </c>
      <c r="F6" s="131" t="s">
        <v>519</v>
      </c>
      <c r="G6" s="174" t="s">
        <v>465</v>
      </c>
    </row>
    <row r="7" spans="2:13" ht="15.75">
      <c r="B7" s="248" t="s">
        <v>143</v>
      </c>
      <c r="C7" s="216"/>
      <c r="D7" s="204"/>
      <c r="E7" s="282" t="s">
        <v>142</v>
      </c>
      <c r="F7" s="216"/>
      <c r="G7" s="204"/>
    </row>
    <row r="8" spans="2:13">
      <c r="B8" s="24" t="s">
        <v>138</v>
      </c>
      <c r="C8" s="105">
        <v>0</v>
      </c>
      <c r="D8" s="103">
        <v>0</v>
      </c>
      <c r="E8" s="283" t="s">
        <v>322</v>
      </c>
      <c r="F8" s="105">
        <v>0</v>
      </c>
      <c r="G8" s="103">
        <v>0</v>
      </c>
    </row>
    <row r="9" spans="2:13">
      <c r="B9" s="24" t="s">
        <v>139</v>
      </c>
      <c r="C9" s="105"/>
      <c r="D9" s="103"/>
      <c r="E9" s="284" t="s">
        <v>323</v>
      </c>
      <c r="F9" s="105">
        <f>'SCH 21,22,23'!C30</f>
        <v>864468</v>
      </c>
      <c r="G9" s="103">
        <v>499939</v>
      </c>
    </row>
    <row r="10" spans="2:13">
      <c r="B10" s="24" t="s">
        <v>253</v>
      </c>
      <c r="C10" s="105">
        <f>G35</f>
        <v>29538.720000000001</v>
      </c>
      <c r="D10" s="105">
        <v>28392.720000000001</v>
      </c>
      <c r="E10" s="284"/>
      <c r="F10" s="105"/>
      <c r="G10" s="103"/>
    </row>
    <row r="11" spans="2:13">
      <c r="B11" s="24" t="s">
        <v>254</v>
      </c>
      <c r="C11" s="105">
        <f>G36</f>
        <v>8193556</v>
      </c>
      <c r="D11" s="105">
        <v>7485923</v>
      </c>
      <c r="E11" s="285" t="s">
        <v>147</v>
      </c>
      <c r="F11" s="105"/>
      <c r="G11" s="103"/>
    </row>
    <row r="12" spans="2:13">
      <c r="B12" s="24" t="s">
        <v>395</v>
      </c>
      <c r="C12" s="105">
        <f>G37</f>
        <v>55943.08</v>
      </c>
      <c r="D12" s="105">
        <v>52764.08</v>
      </c>
      <c r="E12" s="284" t="s">
        <v>449</v>
      </c>
      <c r="F12" s="105">
        <f>'ANNEX-C'!J35</f>
        <v>2784605</v>
      </c>
      <c r="G12" s="103">
        <v>1036168</v>
      </c>
    </row>
    <row r="13" spans="2:13">
      <c r="B13" s="7" t="s">
        <v>402</v>
      </c>
      <c r="C13" s="105">
        <f>G38</f>
        <v>31750000</v>
      </c>
      <c r="D13" s="105">
        <v>30610000</v>
      </c>
      <c r="E13" s="284" t="s">
        <v>397</v>
      </c>
      <c r="F13" s="105">
        <f>'SCH 21,22,23'!C42</f>
        <v>2638819.5</v>
      </c>
      <c r="G13" s="103">
        <v>1596839.5</v>
      </c>
    </row>
    <row r="14" spans="2:13">
      <c r="B14" s="24"/>
      <c r="C14" s="105"/>
      <c r="D14" s="103"/>
      <c r="E14" s="284"/>
      <c r="F14" s="105"/>
      <c r="G14" s="103"/>
    </row>
    <row r="15" spans="2:13" ht="25.5" customHeight="1">
      <c r="B15" s="286" t="s">
        <v>144</v>
      </c>
      <c r="C15" s="105"/>
      <c r="D15" s="103"/>
      <c r="E15" s="287" t="s">
        <v>148</v>
      </c>
      <c r="F15" s="105"/>
      <c r="G15" s="103"/>
      <c r="L15" s="115"/>
    </row>
    <row r="16" spans="2:13" ht="15" customHeight="1">
      <c r="B16" s="24" t="s">
        <v>140</v>
      </c>
      <c r="C16" s="105">
        <f>'SCH 1,2,3,4'!C6+'SCH 1,2,3,4'!C7</f>
        <v>212050000</v>
      </c>
      <c r="D16" s="103">
        <v>0</v>
      </c>
      <c r="E16" s="284" t="s">
        <v>238</v>
      </c>
      <c r="F16" s="105">
        <v>0</v>
      </c>
      <c r="G16" s="103">
        <v>0</v>
      </c>
    </row>
    <row r="17" spans="2:7">
      <c r="B17" s="288" t="s">
        <v>141</v>
      </c>
      <c r="C17" s="105">
        <v>0</v>
      </c>
      <c r="D17" s="103">
        <v>0</v>
      </c>
      <c r="E17" s="284" t="s">
        <v>149</v>
      </c>
      <c r="F17" s="105">
        <v>0</v>
      </c>
      <c r="G17" s="103">
        <v>0</v>
      </c>
    </row>
    <row r="18" spans="2:7">
      <c r="B18" s="24" t="s">
        <v>392</v>
      </c>
      <c r="C18" s="105">
        <v>0</v>
      </c>
      <c r="D18" s="103">
        <v>0</v>
      </c>
      <c r="E18" s="284"/>
      <c r="F18" s="105"/>
      <c r="G18" s="103"/>
    </row>
    <row r="19" spans="2:7" ht="29.25" customHeight="1">
      <c r="B19" s="289" t="s">
        <v>393</v>
      </c>
      <c r="C19" s="105"/>
      <c r="D19" s="103"/>
      <c r="E19" s="290" t="s">
        <v>398</v>
      </c>
      <c r="F19" s="105"/>
      <c r="G19" s="103"/>
    </row>
    <row r="20" spans="2:7">
      <c r="B20" s="291"/>
      <c r="C20" s="105"/>
      <c r="D20" s="103"/>
      <c r="E20" s="284" t="s">
        <v>150</v>
      </c>
      <c r="F20" s="105">
        <v>0</v>
      </c>
      <c r="G20" s="103">
        <v>0</v>
      </c>
    </row>
    <row r="21" spans="2:7" ht="15.75">
      <c r="B21" s="286" t="s">
        <v>145</v>
      </c>
      <c r="C21" s="105"/>
      <c r="D21" s="103"/>
      <c r="E21" s="284" t="s">
        <v>151</v>
      </c>
      <c r="F21" s="105">
        <v>0</v>
      </c>
      <c r="G21" s="103">
        <v>0</v>
      </c>
    </row>
    <row r="22" spans="2:7">
      <c r="B22" s="24" t="s">
        <v>237</v>
      </c>
      <c r="C22" s="105">
        <v>0</v>
      </c>
      <c r="D22" s="103">
        <v>0</v>
      </c>
      <c r="E22" s="284"/>
      <c r="F22" s="105"/>
      <c r="G22" s="103"/>
    </row>
    <row r="23" spans="2:7" ht="15.75">
      <c r="B23" s="24" t="s">
        <v>394</v>
      </c>
      <c r="C23" s="105">
        <v>0</v>
      </c>
      <c r="D23" s="103">
        <v>0</v>
      </c>
      <c r="E23" s="287" t="s">
        <v>298</v>
      </c>
      <c r="F23" s="105"/>
      <c r="G23" s="103"/>
    </row>
    <row r="24" spans="2:7">
      <c r="B24" s="24"/>
      <c r="C24" s="105"/>
      <c r="D24" s="103"/>
      <c r="E24" s="284" t="s">
        <v>240</v>
      </c>
      <c r="F24" s="105">
        <v>0</v>
      </c>
      <c r="G24" s="103">
        <v>0</v>
      </c>
    </row>
    <row r="25" spans="2:7" ht="15.75">
      <c r="B25" s="286" t="s">
        <v>146</v>
      </c>
      <c r="C25" s="105"/>
      <c r="D25" s="103"/>
      <c r="E25" s="284" t="s">
        <v>241</v>
      </c>
      <c r="F25" s="105">
        <v>0</v>
      </c>
      <c r="G25" s="103">
        <v>0</v>
      </c>
    </row>
    <row r="26" spans="2:7">
      <c r="B26" s="24" t="s">
        <v>256</v>
      </c>
      <c r="C26" s="105">
        <f>'SCH 12 TO 20'!C81</f>
        <v>1101</v>
      </c>
      <c r="D26" s="105">
        <v>1146</v>
      </c>
      <c r="E26" s="284" t="s">
        <v>239</v>
      </c>
      <c r="F26" s="105">
        <v>0</v>
      </c>
      <c r="G26" s="103">
        <v>0</v>
      </c>
    </row>
    <row r="27" spans="2:7">
      <c r="B27" s="24" t="s">
        <v>255</v>
      </c>
      <c r="C27" s="105">
        <f>'SCH 12 TO 20'!C74</f>
        <v>770373</v>
      </c>
      <c r="D27" s="105">
        <v>707633</v>
      </c>
      <c r="E27" s="284"/>
      <c r="F27" s="105"/>
      <c r="G27" s="103"/>
    </row>
    <row r="28" spans="2:7">
      <c r="B28" s="24" t="s">
        <v>396</v>
      </c>
      <c r="C28" s="105">
        <f>'SCH 12 TO 20'!C82</f>
        <v>5380</v>
      </c>
      <c r="D28" s="105">
        <v>5613</v>
      </c>
      <c r="E28" s="292" t="s">
        <v>355</v>
      </c>
      <c r="F28" s="105">
        <v>0</v>
      </c>
      <c r="G28" s="103">
        <v>0</v>
      </c>
    </row>
    <row r="29" spans="2:7">
      <c r="B29" s="7" t="s">
        <v>401</v>
      </c>
      <c r="C29" s="105">
        <f>'SCH 12 TO 20'!C75</f>
        <v>2369734</v>
      </c>
      <c r="D29" s="105">
        <v>2609974</v>
      </c>
      <c r="E29" s="284"/>
      <c r="F29" s="105"/>
      <c r="G29" s="103"/>
    </row>
    <row r="30" spans="2:7" ht="15.75">
      <c r="B30" s="286"/>
      <c r="C30" s="105"/>
      <c r="D30" s="103"/>
      <c r="E30" s="287" t="s">
        <v>324</v>
      </c>
      <c r="F30" s="105">
        <f>'SCH 21,22,23'!C50</f>
        <v>167</v>
      </c>
      <c r="G30" s="103">
        <v>104</v>
      </c>
    </row>
    <row r="31" spans="2:7" ht="15.75">
      <c r="B31" s="286" t="s">
        <v>441</v>
      </c>
      <c r="C31" s="105">
        <f>'ANNEX-C'!M35</f>
        <v>0</v>
      </c>
      <c r="D31" s="103">
        <v>63803</v>
      </c>
      <c r="E31" s="287" t="s">
        <v>300</v>
      </c>
      <c r="F31" s="105">
        <v>0</v>
      </c>
      <c r="G31" s="103">
        <v>0</v>
      </c>
    </row>
    <row r="32" spans="2:7" ht="15.75">
      <c r="B32" s="24"/>
      <c r="C32" s="105"/>
      <c r="D32" s="103"/>
      <c r="E32" s="287" t="s">
        <v>299</v>
      </c>
      <c r="F32" s="105"/>
      <c r="G32" s="103"/>
    </row>
    <row r="33" spans="2:7" ht="15.75">
      <c r="B33" s="286" t="s">
        <v>447</v>
      </c>
      <c r="C33" s="105">
        <f>'Annex-A'!M38</f>
        <v>2638819.5</v>
      </c>
      <c r="D33" s="103">
        <v>1596839.5</v>
      </c>
      <c r="E33" s="284" t="s">
        <v>242</v>
      </c>
      <c r="F33" s="105">
        <v>0</v>
      </c>
      <c r="G33" s="103">
        <v>0</v>
      </c>
    </row>
    <row r="34" spans="2:7" ht="15.75">
      <c r="B34" s="24"/>
      <c r="C34" s="105"/>
      <c r="D34" s="103"/>
      <c r="E34" s="8" t="s">
        <v>243</v>
      </c>
      <c r="F34" s="105"/>
      <c r="G34" s="103"/>
    </row>
    <row r="35" spans="2:7">
      <c r="B35" s="190" t="s">
        <v>432</v>
      </c>
      <c r="C35" s="105">
        <v>0</v>
      </c>
      <c r="D35" s="103"/>
      <c r="E35" s="284" t="s">
        <v>301</v>
      </c>
      <c r="F35" s="105">
        <f>'SCH 9 .10,11,'!C53</f>
        <v>25639.72</v>
      </c>
      <c r="G35" s="105">
        <v>29538.720000000001</v>
      </c>
    </row>
    <row r="36" spans="2:7">
      <c r="B36" s="24" t="s">
        <v>242</v>
      </c>
      <c r="C36" s="105"/>
      <c r="D36" s="103"/>
      <c r="E36" s="284" t="s">
        <v>302</v>
      </c>
      <c r="F36" s="105">
        <f>'SCH 9 .10,11,'!C49</f>
        <v>8968929</v>
      </c>
      <c r="G36" s="105">
        <v>8193556</v>
      </c>
    </row>
    <row r="37" spans="2:7" ht="15.75">
      <c r="B37" s="99" t="s">
        <v>243</v>
      </c>
      <c r="C37" s="105"/>
      <c r="D37" s="103"/>
      <c r="E37" s="284" t="s">
        <v>399</v>
      </c>
      <c r="F37" s="105">
        <v>0</v>
      </c>
      <c r="G37" s="105">
        <v>55943.08</v>
      </c>
    </row>
    <row r="38" spans="2:7" ht="15" customHeight="1">
      <c r="B38" s="24" t="s">
        <v>433</v>
      </c>
      <c r="C38" s="105">
        <v>8182.92</v>
      </c>
      <c r="D38" s="103">
        <v>0</v>
      </c>
      <c r="E38" s="9" t="s">
        <v>403</v>
      </c>
      <c r="F38" s="105">
        <f>'SCH 9 .10,11,'!C50</f>
        <v>242590000</v>
      </c>
      <c r="G38" s="105">
        <v>31750000</v>
      </c>
    </row>
    <row r="39" spans="2:7" ht="15" customHeight="1" thickBot="1">
      <c r="B39" s="24"/>
      <c r="C39" s="105"/>
      <c r="D39" s="106"/>
      <c r="E39" s="10"/>
      <c r="F39" s="207"/>
      <c r="G39" s="106"/>
    </row>
    <row r="40" spans="2:7" ht="16.5" thickBot="1">
      <c r="B40" s="58" t="s">
        <v>8</v>
      </c>
      <c r="C40" s="220">
        <f>SUM(C7:C38)</f>
        <v>257872628.22</v>
      </c>
      <c r="D40" s="220">
        <f>SUM(D7:D38)</f>
        <v>43162088.299999997</v>
      </c>
      <c r="E40" s="57" t="s">
        <v>8</v>
      </c>
      <c r="F40" s="220">
        <f>SUM(F7:F38)</f>
        <v>257872628.22</v>
      </c>
      <c r="G40" s="220">
        <f>SUM(G7:G38)</f>
        <v>43162088.299999997</v>
      </c>
    </row>
    <row r="41" spans="2:7" ht="15.75">
      <c r="B41" s="110"/>
      <c r="C41" s="293"/>
      <c r="D41" s="293"/>
      <c r="E41" s="110"/>
      <c r="F41" s="293"/>
      <c r="G41" s="293"/>
    </row>
    <row r="42" spans="2:7" ht="15.75">
      <c r="B42" s="110"/>
      <c r="C42" s="293"/>
      <c r="D42" s="293"/>
      <c r="E42" s="110"/>
      <c r="F42" s="293"/>
      <c r="G42" s="293"/>
    </row>
    <row r="43" spans="2:7" ht="15.75">
      <c r="B43" s="110"/>
      <c r="C43" s="293"/>
      <c r="D43" s="293"/>
      <c r="E43" s="382"/>
      <c r="F43" s="293"/>
      <c r="G43" s="293"/>
    </row>
    <row r="46" spans="2:7">
      <c r="B46" s="294"/>
      <c r="C46" s="294"/>
      <c r="D46" s="294"/>
      <c r="E46" s="294"/>
    </row>
    <row r="47" spans="2:7">
      <c r="B47" s="294" t="str">
        <f>'INCOME &amp; EXP ACCT'!B37</f>
        <v>For  R. SONTHALIA &amp; COMPANY</v>
      </c>
      <c r="C47" s="294"/>
      <c r="D47" s="294"/>
      <c r="E47" s="294"/>
    </row>
    <row r="48" spans="2:7">
      <c r="B48" s="294"/>
      <c r="C48" s="294"/>
      <c r="D48" s="294"/>
      <c r="E48" s="294"/>
    </row>
    <row r="49" spans="2:6">
      <c r="B49" s="294"/>
      <c r="C49" s="295"/>
      <c r="D49" s="294" t="s">
        <v>480</v>
      </c>
      <c r="E49" s="295"/>
      <c r="F49" s="294" t="s">
        <v>457</v>
      </c>
    </row>
    <row r="50" spans="2:6">
      <c r="B50" s="294"/>
      <c r="C50" s="296"/>
      <c r="D50" s="296" t="s">
        <v>458</v>
      </c>
      <c r="E50" s="295"/>
      <c r="F50" s="296" t="s">
        <v>458</v>
      </c>
    </row>
    <row r="51" spans="2:6">
      <c r="B51" s="294" t="str">
        <f>'INCOME &amp; EXP ACCT'!B41</f>
        <v>J. P. Mandholia</v>
      </c>
      <c r="C51" s="295"/>
      <c r="D51" s="294" t="s">
        <v>464</v>
      </c>
      <c r="E51" s="295"/>
      <c r="F51" s="294" t="s">
        <v>459</v>
      </c>
    </row>
    <row r="52" spans="2:6">
      <c r="B52" s="294" t="str">
        <f>'INCOME &amp; EXP ACCT'!B42</f>
        <v>Chartered Accountant</v>
      </c>
      <c r="C52" s="295"/>
      <c r="D52" s="294" t="s">
        <v>481</v>
      </c>
      <c r="E52" s="295"/>
      <c r="F52" s="294" t="s">
        <v>460</v>
      </c>
    </row>
    <row r="53" spans="2:6">
      <c r="B53" s="294" t="str">
        <f>'INCOME &amp; EXP ACCT'!B43</f>
        <v>Membership No :- 60927</v>
      </c>
      <c r="C53" s="295"/>
      <c r="D53" s="294" t="s">
        <v>482</v>
      </c>
      <c r="E53" s="295"/>
      <c r="F53" s="294" t="s">
        <v>461</v>
      </c>
    </row>
    <row r="54" spans="2:6">
      <c r="B54" s="294" t="str">
        <f>'INCOME &amp; EXP ACCT'!B44</f>
        <v>FRN No :- 320130E</v>
      </c>
      <c r="C54" s="295"/>
      <c r="D54" s="294" t="s">
        <v>461</v>
      </c>
      <c r="E54" s="295"/>
    </row>
    <row r="55" spans="2:6">
      <c r="B55" s="294"/>
      <c r="C55" s="295"/>
      <c r="D55" s="294"/>
      <c r="E55" s="295"/>
    </row>
    <row r="56" spans="2:6">
      <c r="B56" s="294" t="str">
        <f>'INCOME &amp; EXP ACCT'!B46</f>
        <v>Place :- Kolkata</v>
      </c>
      <c r="C56" s="294"/>
      <c r="D56" s="294"/>
      <c r="E56" s="294"/>
    </row>
    <row r="57" spans="2:6">
      <c r="B57" s="294" t="str">
        <f>'INCOME &amp; EXP ACCT'!B47</f>
        <v>Date :- 11th September, 2017.</v>
      </c>
      <c r="C57" s="294"/>
      <c r="D57" s="294"/>
      <c r="E57" s="294"/>
    </row>
  </sheetData>
  <mergeCells count="4">
    <mergeCell ref="B2:G2"/>
    <mergeCell ref="B5:G5"/>
    <mergeCell ref="B3:G3"/>
    <mergeCell ref="B4:G4"/>
  </mergeCells>
  <printOptions horizontalCentered="1"/>
  <pageMargins left="0.55118110236220474" right="0.23622047244094491" top="0.27559055118110237" bottom="0.16" header="0.31496062992125984" footer="0.15748031496062992"/>
  <pageSetup paperSize="9" scale="66" orientation="landscape" horizontalDpi="300" verticalDpi="300" r:id="rId1"/>
</worksheet>
</file>

<file path=xl/worksheets/sheet13.xml><?xml version="1.0" encoding="utf-8"?>
<worksheet xmlns="http://schemas.openxmlformats.org/spreadsheetml/2006/main" xmlns:r="http://schemas.openxmlformats.org/officeDocument/2006/relationships">
  <sheetPr>
    <tabColor rgb="FF00B050"/>
  </sheetPr>
  <dimension ref="B2:M48"/>
  <sheetViews>
    <sheetView topLeftCell="B25" zoomScaleNormal="100" workbookViewId="0">
      <selection activeCell="L2" sqref="L2"/>
    </sheetView>
  </sheetViews>
  <sheetFormatPr defaultRowHeight="15"/>
  <cols>
    <col min="1" max="1" width="3" customWidth="1"/>
    <col min="3" max="3" width="34" style="313" customWidth="1"/>
    <col min="4" max="4" width="17.140625" style="185" customWidth="1"/>
    <col min="5" max="5" width="14.42578125" style="185" customWidth="1"/>
    <col min="6" max="6" width="19.7109375" customWidth="1"/>
    <col min="7" max="7" width="14.140625" customWidth="1"/>
    <col min="8" max="8" width="11.140625" customWidth="1"/>
    <col min="9" max="9" width="13.42578125" customWidth="1"/>
    <col min="10" max="10" width="11.5703125" customWidth="1"/>
    <col min="11" max="11" width="13.85546875" style="185" customWidth="1"/>
    <col min="12" max="12" width="12.7109375" customWidth="1"/>
    <col min="13" max="13" width="15.85546875" customWidth="1"/>
  </cols>
  <sheetData>
    <row r="2" spans="2:13" ht="15.75" thickBot="1">
      <c r="L2" s="314"/>
      <c r="M2" s="314" t="s">
        <v>430</v>
      </c>
    </row>
    <row r="3" spans="2:13" ht="16.5" thickBot="1">
      <c r="B3" s="427" t="s">
        <v>560</v>
      </c>
      <c r="C3" s="428"/>
      <c r="D3" s="428"/>
      <c r="E3" s="428"/>
      <c r="F3" s="428"/>
      <c r="G3" s="428"/>
      <c r="H3" s="428"/>
      <c r="I3" s="428"/>
      <c r="J3" s="428"/>
      <c r="K3" s="428"/>
      <c r="L3" s="428"/>
      <c r="M3" s="429"/>
    </row>
    <row r="4" spans="2:13">
      <c r="B4" s="508" t="s">
        <v>429</v>
      </c>
      <c r="C4" s="510" t="s">
        <v>428</v>
      </c>
      <c r="D4" s="510" t="s">
        <v>427</v>
      </c>
      <c r="E4" s="512" t="s">
        <v>426</v>
      </c>
      <c r="F4" s="506" t="s">
        <v>425</v>
      </c>
      <c r="G4" s="497" t="s">
        <v>424</v>
      </c>
      <c r="H4" s="497" t="s">
        <v>423</v>
      </c>
      <c r="I4" s="497" t="s">
        <v>422</v>
      </c>
      <c r="J4" s="497" t="s">
        <v>421</v>
      </c>
      <c r="K4" s="512" t="s">
        <v>420</v>
      </c>
      <c r="L4" s="506" t="s">
        <v>419</v>
      </c>
      <c r="M4" s="497" t="s">
        <v>418</v>
      </c>
    </row>
    <row r="5" spans="2:13" ht="75.75" customHeight="1" thickBot="1">
      <c r="B5" s="509"/>
      <c r="C5" s="511"/>
      <c r="D5" s="511"/>
      <c r="E5" s="513"/>
      <c r="F5" s="507"/>
      <c r="G5" s="498"/>
      <c r="H5" s="498"/>
      <c r="I5" s="498"/>
      <c r="J5" s="498"/>
      <c r="K5" s="513"/>
      <c r="L5" s="507"/>
      <c r="M5" s="498"/>
    </row>
    <row r="6" spans="2:13" ht="16.5" thickBot="1">
      <c r="B6" s="499" t="s">
        <v>524</v>
      </c>
      <c r="C6" s="500"/>
      <c r="D6" s="500"/>
      <c r="E6" s="500"/>
      <c r="F6" s="500"/>
      <c r="G6" s="500"/>
      <c r="H6" s="500"/>
      <c r="I6" s="500"/>
      <c r="J6" s="500"/>
      <c r="K6" s="500"/>
      <c r="L6" s="500"/>
      <c r="M6" s="501"/>
    </row>
    <row r="7" spans="2:13">
      <c r="B7" s="315">
        <v>1</v>
      </c>
      <c r="C7" s="329" t="s">
        <v>417</v>
      </c>
      <c r="D7" s="316">
        <v>0</v>
      </c>
      <c r="E7" s="397">
        <v>0</v>
      </c>
      <c r="F7" s="317">
        <v>0</v>
      </c>
      <c r="G7" s="317">
        <v>0</v>
      </c>
      <c r="H7" s="317">
        <v>0</v>
      </c>
      <c r="I7" s="317">
        <v>0</v>
      </c>
      <c r="J7" s="317">
        <v>0</v>
      </c>
      <c r="K7" s="397">
        <v>0</v>
      </c>
      <c r="L7" s="317">
        <v>0</v>
      </c>
      <c r="M7" s="317">
        <f t="shared" ref="M7:M39" si="0">SUM(D7:L7)</f>
        <v>0</v>
      </c>
    </row>
    <row r="8" spans="2:13">
      <c r="B8" s="318">
        <v>2</v>
      </c>
      <c r="C8" s="330" t="s">
        <v>497</v>
      </c>
      <c r="D8" s="263">
        <f>74000+140000</f>
        <v>214000</v>
      </c>
      <c r="E8" s="263">
        <v>0</v>
      </c>
      <c r="F8" s="319">
        <v>0</v>
      </c>
      <c r="G8" s="319">
        <v>0</v>
      </c>
      <c r="H8" s="319">
        <v>0</v>
      </c>
      <c r="I8" s="319">
        <v>0</v>
      </c>
      <c r="J8" s="319">
        <v>0</v>
      </c>
      <c r="K8" s="263">
        <v>0</v>
      </c>
      <c r="L8" s="319">
        <v>0</v>
      </c>
      <c r="M8" s="319">
        <f t="shared" si="0"/>
        <v>214000</v>
      </c>
    </row>
    <row r="9" spans="2:13">
      <c r="B9" s="318">
        <v>3</v>
      </c>
      <c r="C9" s="330" t="s">
        <v>498</v>
      </c>
      <c r="D9" s="263">
        <v>0</v>
      </c>
      <c r="E9" s="263">
        <v>0</v>
      </c>
      <c r="F9" s="319">
        <v>0</v>
      </c>
      <c r="G9" s="319">
        <v>0</v>
      </c>
      <c r="H9" s="319">
        <v>0</v>
      </c>
      <c r="I9" s="319">
        <v>0</v>
      </c>
      <c r="J9" s="319">
        <v>0</v>
      </c>
      <c r="K9" s="263">
        <v>0</v>
      </c>
      <c r="L9" s="319">
        <v>0</v>
      </c>
      <c r="M9" s="319">
        <f t="shared" si="0"/>
        <v>0</v>
      </c>
    </row>
    <row r="10" spans="2:13">
      <c r="B10" s="318">
        <v>4</v>
      </c>
      <c r="C10" s="330" t="s">
        <v>416</v>
      </c>
      <c r="D10" s="263">
        <v>0</v>
      </c>
      <c r="E10" s="263">
        <v>0</v>
      </c>
      <c r="F10" s="319">
        <v>0</v>
      </c>
      <c r="G10" s="319">
        <v>0</v>
      </c>
      <c r="H10" s="319">
        <v>0</v>
      </c>
      <c r="I10" s="319">
        <v>0</v>
      </c>
      <c r="J10" s="319">
        <v>0</v>
      </c>
      <c r="K10" s="263">
        <v>0</v>
      </c>
      <c r="L10" s="319">
        <v>0</v>
      </c>
      <c r="M10" s="319">
        <f t="shared" si="0"/>
        <v>0</v>
      </c>
    </row>
    <row r="11" spans="2:13">
      <c r="B11" s="318">
        <v>5</v>
      </c>
      <c r="C11" s="330" t="s">
        <v>499</v>
      </c>
      <c r="D11" s="263">
        <v>0</v>
      </c>
      <c r="E11" s="263">
        <v>0</v>
      </c>
      <c r="F11" s="319">
        <v>0</v>
      </c>
      <c r="G11" s="319">
        <v>0</v>
      </c>
      <c r="H11" s="319">
        <v>0</v>
      </c>
      <c r="I11" s="319">
        <v>0</v>
      </c>
      <c r="J11" s="319">
        <v>0</v>
      </c>
      <c r="K11" s="263">
        <v>0</v>
      </c>
      <c r="L11" s="319">
        <v>0</v>
      </c>
      <c r="M11" s="319">
        <f t="shared" si="0"/>
        <v>0</v>
      </c>
    </row>
    <row r="12" spans="2:13">
      <c r="B12" s="318">
        <v>6</v>
      </c>
      <c r="C12" s="330" t="s">
        <v>415</v>
      </c>
      <c r="D12" s="263">
        <v>0</v>
      </c>
      <c r="E12" s="263">
        <v>0</v>
      </c>
      <c r="F12" s="319">
        <v>0</v>
      </c>
      <c r="G12" s="319">
        <v>0</v>
      </c>
      <c r="H12" s="319">
        <v>0</v>
      </c>
      <c r="I12" s="319">
        <v>0</v>
      </c>
      <c r="J12" s="319">
        <v>0</v>
      </c>
      <c r="K12" s="263">
        <f>28+28+28</f>
        <v>84</v>
      </c>
      <c r="L12" s="319">
        <v>0</v>
      </c>
      <c r="M12" s="319">
        <f t="shared" si="0"/>
        <v>84</v>
      </c>
    </row>
    <row r="13" spans="2:13">
      <c r="B13" s="318">
        <v>7</v>
      </c>
      <c r="C13" s="330" t="s">
        <v>414</v>
      </c>
      <c r="D13" s="263">
        <v>0</v>
      </c>
      <c r="E13" s="263">
        <v>0</v>
      </c>
      <c r="F13" s="319">
        <v>0</v>
      </c>
      <c r="G13" s="319">
        <v>0</v>
      </c>
      <c r="H13" s="319">
        <v>0</v>
      </c>
      <c r="I13" s="319">
        <v>0</v>
      </c>
      <c r="J13" s="319">
        <v>0</v>
      </c>
      <c r="K13" s="263">
        <f>200</f>
        <v>200</v>
      </c>
      <c r="L13" s="319">
        <v>0</v>
      </c>
      <c r="M13" s="319">
        <f t="shared" si="0"/>
        <v>200</v>
      </c>
    </row>
    <row r="14" spans="2:13">
      <c r="B14" s="318">
        <v>8</v>
      </c>
      <c r="C14" s="330" t="s">
        <v>500</v>
      </c>
      <c r="D14" s="263">
        <f>96000</f>
        <v>96000</v>
      </c>
      <c r="E14" s="263">
        <v>0</v>
      </c>
      <c r="F14" s="319">
        <v>0</v>
      </c>
      <c r="G14" s="319">
        <v>0</v>
      </c>
      <c r="H14" s="319">
        <v>0</v>
      </c>
      <c r="I14" s="319">
        <v>0</v>
      </c>
      <c r="J14" s="319">
        <v>0</v>
      </c>
      <c r="K14" s="263">
        <f>28+28</f>
        <v>56</v>
      </c>
      <c r="L14" s="319">
        <v>0</v>
      </c>
      <c r="M14" s="319">
        <f t="shared" si="0"/>
        <v>96056</v>
      </c>
    </row>
    <row r="15" spans="2:13" ht="17.25" customHeight="1">
      <c r="B15" s="318">
        <v>9</v>
      </c>
      <c r="C15" s="330" t="s">
        <v>501</v>
      </c>
      <c r="D15" s="263">
        <v>0</v>
      </c>
      <c r="E15" s="263">
        <v>0</v>
      </c>
      <c r="F15" s="319">
        <v>0</v>
      </c>
      <c r="G15" s="319">
        <v>0</v>
      </c>
      <c r="H15" s="319">
        <v>0</v>
      </c>
      <c r="I15" s="319">
        <v>0</v>
      </c>
      <c r="J15" s="319">
        <v>0</v>
      </c>
      <c r="K15" s="263">
        <v>0</v>
      </c>
      <c r="L15" s="319">
        <v>0</v>
      </c>
      <c r="M15" s="319">
        <f t="shared" si="0"/>
        <v>0</v>
      </c>
    </row>
    <row r="16" spans="2:13" ht="14.25" customHeight="1">
      <c r="B16" s="318">
        <v>10</v>
      </c>
      <c r="C16" s="330" t="s">
        <v>525</v>
      </c>
      <c r="D16" s="263">
        <f>42175</f>
        <v>42175</v>
      </c>
      <c r="E16" s="263">
        <v>0</v>
      </c>
      <c r="F16" s="319">
        <v>0</v>
      </c>
      <c r="G16" s="319">
        <v>0</v>
      </c>
      <c r="H16" s="319">
        <v>0</v>
      </c>
      <c r="I16" s="319">
        <v>0</v>
      </c>
      <c r="J16" s="319">
        <v>0</v>
      </c>
      <c r="K16" s="263">
        <v>0</v>
      </c>
      <c r="L16" s="319">
        <v>0</v>
      </c>
      <c r="M16" s="319">
        <f t="shared" si="0"/>
        <v>42175</v>
      </c>
    </row>
    <row r="17" spans="2:13" ht="21.75" customHeight="1">
      <c r="B17" s="318">
        <v>11</v>
      </c>
      <c r="C17" s="330" t="s">
        <v>413</v>
      </c>
      <c r="D17" s="263">
        <v>0</v>
      </c>
      <c r="E17" s="263">
        <v>0</v>
      </c>
      <c r="F17" s="319">
        <v>0</v>
      </c>
      <c r="G17" s="319">
        <v>0</v>
      </c>
      <c r="H17" s="319">
        <v>0</v>
      </c>
      <c r="I17" s="319">
        <v>0</v>
      </c>
      <c r="J17" s="319">
        <v>0</v>
      </c>
      <c r="K17" s="263">
        <v>0</v>
      </c>
      <c r="L17" s="319">
        <v>0</v>
      </c>
      <c r="M17" s="319">
        <f t="shared" si="0"/>
        <v>0</v>
      </c>
    </row>
    <row r="18" spans="2:13" s="185" customFormat="1" ht="20.25" customHeight="1">
      <c r="B18" s="114">
        <v>12</v>
      </c>
      <c r="C18" s="330" t="s">
        <v>412</v>
      </c>
      <c r="D18" s="263">
        <f>191152+1033054+131316+221027+63809</f>
        <v>1640358</v>
      </c>
      <c r="E18" s="263">
        <v>118000</v>
      </c>
      <c r="F18" s="263">
        <v>0</v>
      </c>
      <c r="G18" s="263">
        <v>0</v>
      </c>
      <c r="H18" s="263">
        <v>0</v>
      </c>
      <c r="I18" s="263">
        <v>0</v>
      </c>
      <c r="J18" s="263">
        <v>0</v>
      </c>
      <c r="K18" s="263">
        <v>0</v>
      </c>
      <c r="L18" s="263">
        <v>0</v>
      </c>
      <c r="M18" s="263">
        <f t="shared" si="0"/>
        <v>1758358</v>
      </c>
    </row>
    <row r="19" spans="2:13">
      <c r="B19" s="318">
        <v>13</v>
      </c>
      <c r="C19" s="330" t="s">
        <v>411</v>
      </c>
      <c r="D19" s="263">
        <v>0</v>
      </c>
      <c r="E19" s="263">
        <v>0</v>
      </c>
      <c r="F19" s="319">
        <v>0</v>
      </c>
      <c r="G19" s="319">
        <v>0</v>
      </c>
      <c r="H19" s="319">
        <v>0</v>
      </c>
      <c r="I19" s="319">
        <v>0</v>
      </c>
      <c r="J19" s="319">
        <v>0</v>
      </c>
      <c r="K19" s="263">
        <v>0</v>
      </c>
      <c r="L19" s="319">
        <v>0</v>
      </c>
      <c r="M19" s="319">
        <f t="shared" si="0"/>
        <v>0</v>
      </c>
    </row>
    <row r="20" spans="2:13">
      <c r="B20" s="318">
        <v>14</v>
      </c>
      <c r="C20" s="330" t="s">
        <v>410</v>
      </c>
      <c r="D20" s="263">
        <f>80000+40000+14400</f>
        <v>134400</v>
      </c>
      <c r="E20" s="263">
        <v>0</v>
      </c>
      <c r="F20" s="319">
        <v>0</v>
      </c>
      <c r="G20" s="319">
        <v>0</v>
      </c>
      <c r="H20" s="319">
        <v>0</v>
      </c>
      <c r="I20" s="319">
        <v>0</v>
      </c>
      <c r="J20" s="319">
        <v>0</v>
      </c>
      <c r="K20" s="263">
        <f>28+28+1.5</f>
        <v>57.5</v>
      </c>
      <c r="L20" s="319">
        <v>0</v>
      </c>
      <c r="M20" s="319">
        <f t="shared" si="0"/>
        <v>134457.5</v>
      </c>
    </row>
    <row r="21" spans="2:13">
      <c r="B21" s="318">
        <v>15</v>
      </c>
      <c r="C21" s="330" t="s">
        <v>409</v>
      </c>
      <c r="D21" s="263">
        <v>0</v>
      </c>
      <c r="E21" s="263">
        <v>0</v>
      </c>
      <c r="F21" s="319">
        <v>0</v>
      </c>
      <c r="G21" s="319">
        <v>0</v>
      </c>
      <c r="H21" s="319">
        <v>0</v>
      </c>
      <c r="I21" s="319">
        <v>0</v>
      </c>
      <c r="J21" s="319">
        <v>0</v>
      </c>
      <c r="K21" s="263">
        <v>0</v>
      </c>
      <c r="L21" s="319">
        <v>0</v>
      </c>
      <c r="M21" s="319">
        <f t="shared" si="0"/>
        <v>0</v>
      </c>
    </row>
    <row r="22" spans="2:13">
      <c r="B22" s="318">
        <v>16</v>
      </c>
      <c r="C22" s="331" t="s">
        <v>436</v>
      </c>
      <c r="D22" s="263">
        <v>0</v>
      </c>
      <c r="E22" s="263">
        <v>0</v>
      </c>
      <c r="F22" s="319">
        <v>0</v>
      </c>
      <c r="G22" s="319">
        <v>0</v>
      </c>
      <c r="H22" s="319">
        <v>0</v>
      </c>
      <c r="I22" s="319">
        <v>0</v>
      </c>
      <c r="J22" s="319">
        <v>0</v>
      </c>
      <c r="K22" s="263">
        <v>0</v>
      </c>
      <c r="L22" s="319">
        <v>0</v>
      </c>
      <c r="M22" s="319">
        <f t="shared" si="0"/>
        <v>0</v>
      </c>
    </row>
    <row r="23" spans="2:13" ht="28.5">
      <c r="B23" s="318">
        <v>17</v>
      </c>
      <c r="C23" s="332" t="s">
        <v>526</v>
      </c>
      <c r="D23" s="263">
        <v>0</v>
      </c>
      <c r="E23" s="263">
        <v>0</v>
      </c>
      <c r="F23" s="319">
        <v>0</v>
      </c>
      <c r="G23" s="319">
        <v>0</v>
      </c>
      <c r="H23" s="319">
        <v>0</v>
      </c>
      <c r="I23" s="319">
        <v>0</v>
      </c>
      <c r="J23" s="319">
        <v>0</v>
      </c>
      <c r="K23" s="263">
        <v>0</v>
      </c>
      <c r="L23" s="319">
        <v>0</v>
      </c>
      <c r="M23" s="319">
        <f t="shared" si="0"/>
        <v>0</v>
      </c>
    </row>
    <row r="24" spans="2:13">
      <c r="B24" s="318">
        <v>18</v>
      </c>
      <c r="C24" s="330" t="s">
        <v>468</v>
      </c>
      <c r="D24" s="263">
        <v>0</v>
      </c>
      <c r="E24" s="263">
        <v>0</v>
      </c>
      <c r="F24" s="319">
        <v>0</v>
      </c>
      <c r="G24" s="319">
        <v>0</v>
      </c>
      <c r="H24" s="319">
        <v>0</v>
      </c>
      <c r="I24" s="319">
        <v>0</v>
      </c>
      <c r="J24" s="319">
        <v>0</v>
      </c>
      <c r="K24" s="263">
        <v>0</v>
      </c>
      <c r="L24" s="319">
        <v>0</v>
      </c>
      <c r="M24" s="319">
        <f t="shared" si="0"/>
        <v>0</v>
      </c>
    </row>
    <row r="25" spans="2:13" ht="28.5">
      <c r="B25" s="318">
        <v>19</v>
      </c>
      <c r="C25" s="332" t="s">
        <v>503</v>
      </c>
      <c r="D25" s="263">
        <v>0</v>
      </c>
      <c r="E25" s="263">
        <v>0</v>
      </c>
      <c r="F25" s="319">
        <v>0</v>
      </c>
      <c r="G25" s="319">
        <v>0</v>
      </c>
      <c r="H25" s="319">
        <v>0</v>
      </c>
      <c r="I25" s="319">
        <v>0</v>
      </c>
      <c r="J25" s="319">
        <v>0</v>
      </c>
      <c r="K25" s="263">
        <v>0</v>
      </c>
      <c r="L25" s="319">
        <v>0</v>
      </c>
      <c r="M25" s="319">
        <f t="shared" si="0"/>
        <v>0</v>
      </c>
    </row>
    <row r="26" spans="2:13">
      <c r="B26" s="318">
        <v>20</v>
      </c>
      <c r="C26" s="330" t="s">
        <v>437</v>
      </c>
      <c r="D26" s="263">
        <v>60030</v>
      </c>
      <c r="E26" s="263">
        <v>0</v>
      </c>
      <c r="F26" s="319">
        <v>0</v>
      </c>
      <c r="G26" s="319">
        <v>0</v>
      </c>
      <c r="H26" s="319">
        <v>0</v>
      </c>
      <c r="I26" s="319">
        <v>0</v>
      </c>
      <c r="J26" s="319">
        <v>0</v>
      </c>
      <c r="K26" s="263">
        <v>0</v>
      </c>
      <c r="L26" s="319">
        <v>0</v>
      </c>
      <c r="M26" s="319">
        <f t="shared" si="0"/>
        <v>60030</v>
      </c>
    </row>
    <row r="27" spans="2:13">
      <c r="B27" s="318">
        <v>21</v>
      </c>
      <c r="C27" s="330" t="s">
        <v>438</v>
      </c>
      <c r="D27" s="263">
        <v>0</v>
      </c>
      <c r="E27" s="263">
        <v>0</v>
      </c>
      <c r="F27" s="319">
        <v>0</v>
      </c>
      <c r="G27" s="319">
        <v>0</v>
      </c>
      <c r="H27" s="319">
        <v>0</v>
      </c>
      <c r="I27" s="319">
        <v>0</v>
      </c>
      <c r="J27" s="319">
        <v>0</v>
      </c>
      <c r="K27" s="263">
        <v>0</v>
      </c>
      <c r="L27" s="319">
        <v>0</v>
      </c>
      <c r="M27" s="319">
        <f t="shared" si="0"/>
        <v>0</v>
      </c>
    </row>
    <row r="28" spans="2:13">
      <c r="B28" s="318">
        <v>22</v>
      </c>
      <c r="C28" s="330" t="s">
        <v>469</v>
      </c>
      <c r="D28" s="263">
        <v>0</v>
      </c>
      <c r="E28" s="263">
        <v>0</v>
      </c>
      <c r="F28" s="319">
        <v>0</v>
      </c>
      <c r="G28" s="319">
        <v>0</v>
      </c>
      <c r="H28" s="319">
        <v>0</v>
      </c>
      <c r="I28" s="319">
        <v>0</v>
      </c>
      <c r="J28" s="319">
        <v>0</v>
      </c>
      <c r="K28" s="263">
        <v>0</v>
      </c>
      <c r="L28" s="319">
        <v>0</v>
      </c>
      <c r="M28" s="319">
        <f t="shared" si="0"/>
        <v>0</v>
      </c>
    </row>
    <row r="29" spans="2:13" ht="28.5">
      <c r="B29" s="318">
        <v>23</v>
      </c>
      <c r="C29" s="332" t="s">
        <v>408</v>
      </c>
      <c r="D29" s="263">
        <v>0</v>
      </c>
      <c r="E29" s="263">
        <v>0</v>
      </c>
      <c r="F29" s="319">
        <v>0</v>
      </c>
      <c r="G29" s="319">
        <v>0</v>
      </c>
      <c r="H29" s="319">
        <v>0</v>
      </c>
      <c r="I29" s="319">
        <v>0</v>
      </c>
      <c r="J29" s="319">
        <v>0</v>
      </c>
      <c r="K29" s="263">
        <v>0</v>
      </c>
      <c r="L29" s="319">
        <v>0</v>
      </c>
      <c r="M29" s="319">
        <f t="shared" si="0"/>
        <v>0</v>
      </c>
    </row>
    <row r="30" spans="2:13">
      <c r="B30" s="318">
        <v>24</v>
      </c>
      <c r="C30" s="330" t="s">
        <v>406</v>
      </c>
      <c r="D30" s="263">
        <v>0</v>
      </c>
      <c r="E30" s="263">
        <v>0</v>
      </c>
      <c r="F30" s="319">
        <v>0</v>
      </c>
      <c r="G30" s="319">
        <v>0</v>
      </c>
      <c r="H30" s="319">
        <v>0</v>
      </c>
      <c r="I30" s="319">
        <v>0</v>
      </c>
      <c r="J30" s="319">
        <v>0</v>
      </c>
      <c r="K30" s="263">
        <v>0</v>
      </c>
      <c r="L30" s="319">
        <v>0</v>
      </c>
      <c r="M30" s="319">
        <f t="shared" si="0"/>
        <v>0</v>
      </c>
    </row>
    <row r="31" spans="2:13">
      <c r="B31" s="318">
        <v>25</v>
      </c>
      <c r="C31" s="330" t="s">
        <v>527</v>
      </c>
      <c r="D31" s="263">
        <v>0</v>
      </c>
      <c r="E31" s="263">
        <v>0</v>
      </c>
      <c r="F31" s="319">
        <v>0</v>
      </c>
      <c r="G31" s="319">
        <v>0</v>
      </c>
      <c r="H31" s="319">
        <v>0</v>
      </c>
      <c r="I31" s="319">
        <v>0</v>
      </c>
      <c r="J31" s="319">
        <v>0</v>
      </c>
      <c r="K31" s="263">
        <v>0</v>
      </c>
      <c r="L31" s="319">
        <v>0</v>
      </c>
      <c r="M31" s="319">
        <f t="shared" si="0"/>
        <v>0</v>
      </c>
    </row>
    <row r="32" spans="2:13">
      <c r="B32" s="318">
        <v>26</v>
      </c>
      <c r="C32" s="330" t="s">
        <v>528</v>
      </c>
      <c r="D32" s="263">
        <f>42463+138719+50133+51296</f>
        <v>282611</v>
      </c>
      <c r="E32" s="263">
        <v>0</v>
      </c>
      <c r="F32" s="319">
        <v>0</v>
      </c>
      <c r="G32" s="319">
        <v>0</v>
      </c>
      <c r="H32" s="319">
        <v>0</v>
      </c>
      <c r="I32" s="319">
        <v>0</v>
      </c>
      <c r="J32" s="319">
        <v>0</v>
      </c>
      <c r="K32" s="263">
        <v>0</v>
      </c>
      <c r="L32" s="319">
        <v>0</v>
      </c>
      <c r="M32" s="319">
        <f t="shared" si="0"/>
        <v>282611</v>
      </c>
    </row>
    <row r="33" spans="2:13">
      <c r="B33" s="318">
        <v>27</v>
      </c>
      <c r="C33" s="330" t="s">
        <v>407</v>
      </c>
      <c r="D33" s="263">
        <v>0</v>
      </c>
      <c r="E33" s="263">
        <v>0</v>
      </c>
      <c r="F33" s="319">
        <v>0</v>
      </c>
      <c r="G33" s="319">
        <v>0</v>
      </c>
      <c r="H33" s="319">
        <v>0</v>
      </c>
      <c r="I33" s="319">
        <v>0</v>
      </c>
      <c r="J33" s="319">
        <v>0</v>
      </c>
      <c r="K33" s="263">
        <v>0</v>
      </c>
      <c r="L33" s="319">
        <v>0</v>
      </c>
      <c r="M33" s="319">
        <f t="shared" si="0"/>
        <v>0</v>
      </c>
    </row>
    <row r="34" spans="2:13">
      <c r="B34" s="318">
        <v>28</v>
      </c>
      <c r="C34" s="330" t="s">
        <v>529</v>
      </c>
      <c r="D34" s="263">
        <v>0</v>
      </c>
      <c r="E34" s="263">
        <v>0</v>
      </c>
      <c r="F34" s="319">
        <v>0</v>
      </c>
      <c r="G34" s="319">
        <v>0</v>
      </c>
      <c r="H34" s="319">
        <v>0</v>
      </c>
      <c r="I34" s="319">
        <v>0</v>
      </c>
      <c r="J34" s="319">
        <v>0</v>
      </c>
      <c r="K34" s="263">
        <v>0</v>
      </c>
      <c r="L34" s="319">
        <v>0</v>
      </c>
      <c r="M34" s="319">
        <f t="shared" si="0"/>
        <v>0</v>
      </c>
    </row>
    <row r="35" spans="2:13" ht="28.5">
      <c r="B35" s="318">
        <v>29</v>
      </c>
      <c r="C35" s="332" t="s">
        <v>530</v>
      </c>
      <c r="D35" s="263">
        <v>0</v>
      </c>
      <c r="E35" s="263">
        <v>0</v>
      </c>
      <c r="F35" s="319">
        <v>0</v>
      </c>
      <c r="G35" s="319">
        <v>0</v>
      </c>
      <c r="H35" s="319">
        <v>0</v>
      </c>
      <c r="I35" s="319">
        <v>0</v>
      </c>
      <c r="J35" s="319">
        <v>0</v>
      </c>
      <c r="K35" s="263">
        <v>0</v>
      </c>
      <c r="L35" s="319">
        <v>0</v>
      </c>
      <c r="M35" s="319">
        <f t="shared" si="0"/>
        <v>0</v>
      </c>
    </row>
    <row r="36" spans="2:13" ht="28.5">
      <c r="B36" s="318">
        <v>30</v>
      </c>
      <c r="C36" s="332" t="s">
        <v>531</v>
      </c>
      <c r="D36" s="263">
        <f>34048+16800</f>
        <v>50848</v>
      </c>
      <c r="E36" s="263">
        <v>0</v>
      </c>
      <c r="F36" s="319">
        <v>0</v>
      </c>
      <c r="G36" s="319">
        <v>0</v>
      </c>
      <c r="H36" s="319">
        <v>0</v>
      </c>
      <c r="I36" s="319">
        <v>0</v>
      </c>
      <c r="J36" s="319">
        <v>0</v>
      </c>
      <c r="K36" s="263">
        <v>0</v>
      </c>
      <c r="L36" s="319">
        <v>0</v>
      </c>
      <c r="M36" s="319">
        <f t="shared" si="0"/>
        <v>50848</v>
      </c>
    </row>
    <row r="37" spans="2:13" ht="15.75" thickBot="1">
      <c r="B37" s="320">
        <v>31</v>
      </c>
      <c r="C37" s="333" t="s">
        <v>532</v>
      </c>
      <c r="D37" s="264">
        <v>0</v>
      </c>
      <c r="E37" s="264">
        <v>0</v>
      </c>
      <c r="F37" s="321">
        <v>0</v>
      </c>
      <c r="G37" s="321">
        <v>0</v>
      </c>
      <c r="H37" s="321">
        <v>0</v>
      </c>
      <c r="I37" s="321">
        <v>0</v>
      </c>
      <c r="J37" s="321">
        <v>0</v>
      </c>
      <c r="K37" s="264">
        <v>0</v>
      </c>
      <c r="L37" s="321">
        <v>0</v>
      </c>
      <c r="M37" s="319">
        <f t="shared" si="0"/>
        <v>0</v>
      </c>
    </row>
    <row r="38" spans="2:13" ht="15.75" thickBot="1">
      <c r="B38" s="502" t="s">
        <v>8</v>
      </c>
      <c r="C38" s="503"/>
      <c r="D38" s="394">
        <f t="shared" ref="D38:L38" si="1">SUM(D7:D37)</f>
        <v>2520422</v>
      </c>
      <c r="E38" s="394">
        <f t="shared" si="1"/>
        <v>118000</v>
      </c>
      <c r="F38" s="322">
        <f t="shared" si="1"/>
        <v>0</v>
      </c>
      <c r="G38" s="322">
        <f t="shared" si="1"/>
        <v>0</v>
      </c>
      <c r="H38" s="322">
        <f t="shared" si="1"/>
        <v>0</v>
      </c>
      <c r="I38" s="322">
        <f t="shared" si="1"/>
        <v>0</v>
      </c>
      <c r="J38" s="322">
        <f t="shared" si="1"/>
        <v>0</v>
      </c>
      <c r="K38" s="394">
        <f t="shared" si="1"/>
        <v>397.5</v>
      </c>
      <c r="L38" s="322">
        <f t="shared" si="1"/>
        <v>0</v>
      </c>
      <c r="M38" s="322">
        <f>SUM(M7:M37)</f>
        <v>2638819.5</v>
      </c>
    </row>
    <row r="39" spans="2:13" ht="15.75" thickBot="1">
      <c r="B39" s="504"/>
      <c r="C39" s="323" t="s">
        <v>405</v>
      </c>
      <c r="D39" s="395">
        <v>0</v>
      </c>
      <c r="E39" s="395">
        <v>0</v>
      </c>
      <c r="F39" s="324">
        <v>0</v>
      </c>
      <c r="G39" s="324">
        <v>0</v>
      </c>
      <c r="H39" s="324">
        <v>0</v>
      </c>
      <c r="I39" s="324">
        <v>0</v>
      </c>
      <c r="J39" s="324">
        <v>0</v>
      </c>
      <c r="K39" s="399">
        <v>864635</v>
      </c>
      <c r="L39" s="324">
        <v>0</v>
      </c>
      <c r="M39" s="325">
        <f t="shared" si="0"/>
        <v>864635</v>
      </c>
    </row>
    <row r="40" spans="2:13" ht="15.75" thickBot="1">
      <c r="B40" s="505"/>
      <c r="C40" s="326" t="s">
        <v>321</v>
      </c>
      <c r="D40" s="396">
        <f>D38+D39</f>
        <v>2520422</v>
      </c>
      <c r="E40" s="396">
        <f>E38+E39</f>
        <v>118000</v>
      </c>
      <c r="F40" s="327">
        <f t="shared" ref="F40:M40" si="2">F38+F39</f>
        <v>0</v>
      </c>
      <c r="G40" s="327">
        <f t="shared" si="2"/>
        <v>0</v>
      </c>
      <c r="H40" s="327">
        <f t="shared" si="2"/>
        <v>0</v>
      </c>
      <c r="I40" s="327">
        <f t="shared" si="2"/>
        <v>0</v>
      </c>
      <c r="J40" s="327">
        <f t="shared" si="2"/>
        <v>0</v>
      </c>
      <c r="K40" s="396">
        <f t="shared" si="2"/>
        <v>865032.5</v>
      </c>
      <c r="L40" s="327">
        <f t="shared" si="2"/>
        <v>0</v>
      </c>
      <c r="M40" s="327">
        <f t="shared" si="2"/>
        <v>3503454.5</v>
      </c>
    </row>
    <row r="41" spans="2:13">
      <c r="K41" s="398"/>
    </row>
    <row r="43" spans="2:13">
      <c r="M43" s="328"/>
    </row>
    <row r="44" spans="2:13">
      <c r="F44" s="185"/>
    </row>
    <row r="45" spans="2:13">
      <c r="F45" s="185"/>
    </row>
    <row r="46" spans="2:13">
      <c r="F46" s="185"/>
    </row>
    <row r="48" spans="2:13">
      <c r="E48" s="398"/>
    </row>
  </sheetData>
  <mergeCells count="16">
    <mergeCell ref="B3:M3"/>
    <mergeCell ref="M4:M5"/>
    <mergeCell ref="B6:M6"/>
    <mergeCell ref="B38:C38"/>
    <mergeCell ref="B39:B40"/>
    <mergeCell ref="L4:L5"/>
    <mergeCell ref="B4:B5"/>
    <mergeCell ref="C4:C5"/>
    <mergeCell ref="D4:D5"/>
    <mergeCell ref="E4:E5"/>
    <mergeCell ref="F4:F5"/>
    <mergeCell ref="G4:G5"/>
    <mergeCell ref="H4:H5"/>
    <mergeCell ref="I4:I5"/>
    <mergeCell ref="J4:J5"/>
    <mergeCell ref="K4:K5"/>
  </mergeCells>
  <printOptions horizontalCentered="1"/>
  <pageMargins left="0.62992125984251968" right="0.15748031496062992" top="0.74803149606299213" bottom="0.31496062992125984" header="0.31496062992125984" footer="0.31496062992125984"/>
  <pageSetup paperSize="9" scale="70" orientation="landscape" horizontalDpi="300" verticalDpi="300" r:id="rId1"/>
  <ignoredErrors>
    <ignoredError sqref="M38" formula="1"/>
  </ignoredErrors>
</worksheet>
</file>

<file path=xl/worksheets/sheet14.xml><?xml version="1.0" encoding="utf-8"?>
<worksheet xmlns="http://schemas.openxmlformats.org/spreadsheetml/2006/main" xmlns:r="http://schemas.openxmlformats.org/officeDocument/2006/relationships">
  <sheetPr>
    <tabColor rgb="FF00B050"/>
  </sheetPr>
  <dimension ref="B3:F18"/>
  <sheetViews>
    <sheetView workbookViewId="0">
      <selection activeCell="C20" sqref="C20"/>
    </sheetView>
  </sheetViews>
  <sheetFormatPr defaultRowHeight="14.25"/>
  <cols>
    <col min="1" max="1" width="3" style="98" customWidth="1"/>
    <col min="2" max="2" width="32.28515625" style="98" customWidth="1"/>
    <col min="3" max="3" width="19.5703125" style="98" customWidth="1"/>
    <col min="4" max="4" width="23" style="98" customWidth="1"/>
    <col min="5" max="5" width="9.140625" style="98"/>
    <col min="6" max="6" width="13.5703125" style="98" bestFit="1" customWidth="1"/>
    <col min="7" max="16384" width="9.140625" style="98"/>
  </cols>
  <sheetData>
    <row r="3" spans="2:6">
      <c r="D3" s="146" t="s">
        <v>431</v>
      </c>
    </row>
    <row r="4" spans="2:6">
      <c r="B4" s="516" t="s">
        <v>523</v>
      </c>
      <c r="C4" s="516"/>
      <c r="D4" s="516"/>
    </row>
    <row r="5" spans="2:6" ht="15" thickBot="1">
      <c r="B5" s="391"/>
      <c r="C5" s="391"/>
      <c r="D5" s="391"/>
    </row>
    <row r="6" spans="2:6" ht="15" thickBot="1">
      <c r="B6" s="265" t="s">
        <v>31</v>
      </c>
      <c r="C6" s="174" t="s">
        <v>318</v>
      </c>
      <c r="D6" s="266" t="s">
        <v>319</v>
      </c>
    </row>
    <row r="7" spans="2:6">
      <c r="B7" s="203"/>
      <c r="C7" s="204"/>
      <c r="D7" s="216"/>
    </row>
    <row r="8" spans="2:6">
      <c r="B8" s="267"/>
      <c r="C8" s="103"/>
      <c r="D8" s="105"/>
    </row>
    <row r="9" spans="2:6">
      <c r="B9" s="33" t="s">
        <v>320</v>
      </c>
      <c r="C9" s="103">
        <v>1101</v>
      </c>
      <c r="D9" s="105">
        <v>5380</v>
      </c>
    </row>
    <row r="10" spans="2:6">
      <c r="B10" s="33"/>
      <c r="C10" s="103"/>
      <c r="D10" s="105"/>
    </row>
    <row r="11" spans="2:6">
      <c r="B11" s="33" t="s">
        <v>400</v>
      </c>
      <c r="C11" s="103">
        <v>770373</v>
      </c>
      <c r="D11" s="105">
        <v>2369734</v>
      </c>
    </row>
    <row r="12" spans="2:6">
      <c r="B12" s="33"/>
      <c r="C12" s="103"/>
      <c r="D12" s="105"/>
    </row>
    <row r="13" spans="2:6" ht="15" thickBot="1">
      <c r="B13" s="33"/>
      <c r="C13" s="106"/>
      <c r="D13" s="105"/>
    </row>
    <row r="14" spans="2:6" ht="15" thickBot="1">
      <c r="B14" s="268" t="s">
        <v>8</v>
      </c>
      <c r="C14" s="213">
        <f>SUM(C8:C12)</f>
        <v>771474</v>
      </c>
      <c r="D14" s="269">
        <f>SUM(D8:D12)</f>
        <v>2375114</v>
      </c>
    </row>
    <row r="15" spans="2:6" ht="15" thickBot="1">
      <c r="B15" s="514" t="s">
        <v>453</v>
      </c>
      <c r="C15" s="515"/>
      <c r="D15" s="270">
        <f>D14+C14</f>
        <v>3146588</v>
      </c>
    </row>
    <row r="16" spans="2:6" ht="15" thickBot="1">
      <c r="B16" s="271" t="s">
        <v>454</v>
      </c>
      <c r="C16" s="272"/>
      <c r="D16" s="213">
        <f>'ANNEX-C'!O35</f>
        <v>472450</v>
      </c>
      <c r="F16" s="115"/>
    </row>
    <row r="17" spans="2:6" ht="15" thickBot="1">
      <c r="B17" s="517" t="s">
        <v>321</v>
      </c>
      <c r="C17" s="518"/>
      <c r="D17" s="273">
        <f>D15+D16</f>
        <v>3619038</v>
      </c>
    </row>
    <row r="18" spans="2:6">
      <c r="F18" s="115"/>
    </row>
  </sheetData>
  <mergeCells count="3">
    <mergeCell ref="B15:C15"/>
    <mergeCell ref="B4:D4"/>
    <mergeCell ref="B17:C17"/>
  </mergeCells>
  <printOptions horizontalCentered="1"/>
  <pageMargins left="0.62992125984251968" right="0.6692913385826772" top="0.74803149606299213" bottom="0.74803149606299213"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sheetPr>
    <tabColor rgb="FF00B050"/>
  </sheetPr>
  <dimension ref="A1:X45"/>
  <sheetViews>
    <sheetView zoomScale="90" zoomScaleNormal="90" workbookViewId="0">
      <selection activeCell="D7" sqref="D7"/>
    </sheetView>
  </sheetViews>
  <sheetFormatPr defaultRowHeight="14.25"/>
  <cols>
    <col min="1" max="1" width="4.140625" style="98" bestFit="1" customWidth="1"/>
    <col min="2" max="2" width="32.42578125" style="142" customWidth="1"/>
    <col min="3" max="3" width="14.28515625" style="111" customWidth="1"/>
    <col min="4" max="4" width="13.5703125" style="111" customWidth="1"/>
    <col min="5" max="5" width="14.7109375" style="111" customWidth="1"/>
    <col min="6" max="6" width="12.28515625" style="111" customWidth="1"/>
    <col min="7" max="7" width="14.28515625" style="111" customWidth="1"/>
    <col min="8" max="8" width="14.85546875" style="111" customWidth="1"/>
    <col min="9" max="9" width="15.140625" style="111" customWidth="1"/>
    <col min="10" max="10" width="14" style="98" customWidth="1"/>
    <col min="11" max="11" width="14.7109375" style="98" customWidth="1"/>
    <col min="12" max="12" width="8.28515625" style="98" customWidth="1"/>
    <col min="13" max="13" width="10.7109375" style="98" customWidth="1"/>
    <col min="14" max="14" width="12.140625" style="98" customWidth="1"/>
    <col min="15" max="15" width="12.5703125" style="98" customWidth="1"/>
    <col min="16" max="16" width="13.28515625" style="98" customWidth="1"/>
    <col min="17" max="18" width="14.85546875" style="98" customWidth="1"/>
    <col min="19" max="19" width="9.42578125" style="98" customWidth="1"/>
    <col min="20" max="20" width="14" style="98" customWidth="1"/>
    <col min="21" max="21" width="15.7109375" style="98" customWidth="1"/>
    <col min="22" max="22" width="15.140625" style="108" bestFit="1" customWidth="1"/>
    <col min="23" max="16384" width="9.140625" style="98"/>
  </cols>
  <sheetData>
    <row r="1" spans="1:24" ht="15" thickBot="1">
      <c r="U1" s="524" t="s">
        <v>470</v>
      </c>
      <c r="V1" s="524"/>
    </row>
    <row r="2" spans="1:24" ht="16.5" thickBot="1">
      <c r="A2" s="519" t="s">
        <v>471</v>
      </c>
      <c r="B2" s="520"/>
      <c r="C2" s="520"/>
      <c r="D2" s="520"/>
      <c r="E2" s="520"/>
      <c r="F2" s="520"/>
      <c r="G2" s="520"/>
      <c r="H2" s="520"/>
      <c r="I2" s="520"/>
      <c r="J2" s="520"/>
      <c r="K2" s="520"/>
      <c r="L2" s="520"/>
      <c r="M2" s="520"/>
      <c r="N2" s="520"/>
      <c r="O2" s="520"/>
      <c r="P2" s="520"/>
      <c r="Q2" s="520"/>
      <c r="R2" s="520"/>
      <c r="S2" s="520"/>
      <c r="T2" s="520"/>
      <c r="U2" s="520"/>
      <c r="V2" s="521"/>
    </row>
    <row r="3" spans="1:24" ht="16.5" customHeight="1" thickBot="1">
      <c r="A3" s="525" t="s">
        <v>429</v>
      </c>
      <c r="B3" s="527" t="s">
        <v>466</v>
      </c>
      <c r="C3" s="529" t="s">
        <v>488</v>
      </c>
      <c r="D3" s="530"/>
      <c r="E3" s="530"/>
      <c r="F3" s="530"/>
      <c r="G3" s="530"/>
      <c r="H3" s="530"/>
      <c r="I3" s="531"/>
      <c r="J3" s="529" t="s">
        <v>490</v>
      </c>
      <c r="K3" s="530"/>
      <c r="L3" s="530"/>
      <c r="M3" s="530"/>
      <c r="N3" s="530"/>
      <c r="O3" s="521"/>
      <c r="P3" s="529" t="s">
        <v>489</v>
      </c>
      <c r="Q3" s="530"/>
      <c r="R3" s="530"/>
      <c r="S3" s="530"/>
      <c r="T3" s="530"/>
      <c r="U3" s="530"/>
      <c r="V3" s="531"/>
    </row>
    <row r="4" spans="1:24" ht="84.75" thickBot="1">
      <c r="A4" s="526"/>
      <c r="B4" s="528"/>
      <c r="C4" s="400" t="s">
        <v>533</v>
      </c>
      <c r="D4" s="401" t="s">
        <v>534</v>
      </c>
      <c r="E4" s="401" t="s">
        <v>535</v>
      </c>
      <c r="F4" s="401" t="s">
        <v>536</v>
      </c>
      <c r="G4" s="401" t="s">
        <v>537</v>
      </c>
      <c r="H4" s="401" t="s">
        <v>538</v>
      </c>
      <c r="I4" s="401" t="s">
        <v>539</v>
      </c>
      <c r="J4" s="402" t="s">
        <v>472</v>
      </c>
      <c r="K4" s="402" t="s">
        <v>435</v>
      </c>
      <c r="L4" s="402" t="s">
        <v>439</v>
      </c>
      <c r="M4" s="403" t="s">
        <v>487</v>
      </c>
      <c r="N4" s="404" t="s">
        <v>467</v>
      </c>
      <c r="O4" s="405" t="s">
        <v>495</v>
      </c>
      <c r="P4" s="406" t="s">
        <v>540</v>
      </c>
      <c r="Q4" s="405" t="s">
        <v>541</v>
      </c>
      <c r="R4" s="407" t="s">
        <v>542</v>
      </c>
      <c r="S4" s="408" t="s">
        <v>543</v>
      </c>
      <c r="T4" s="405" t="s">
        <v>544</v>
      </c>
      <c r="U4" s="405" t="s">
        <v>545</v>
      </c>
      <c r="V4" s="409" t="s">
        <v>546</v>
      </c>
    </row>
    <row r="5" spans="1:24">
      <c r="A5" s="274">
        <v>1</v>
      </c>
      <c r="B5" s="410" t="s">
        <v>417</v>
      </c>
      <c r="C5" s="334">
        <v>176548</v>
      </c>
      <c r="D5" s="334">
        <v>-465</v>
      </c>
      <c r="E5" s="334">
        <f>C5+D5</f>
        <v>176083</v>
      </c>
      <c r="F5" s="335">
        <v>0</v>
      </c>
      <c r="G5" s="334">
        <v>7897</v>
      </c>
      <c r="H5" s="334">
        <f>SUM(F5:G5)+D5</f>
        <v>7432</v>
      </c>
      <c r="I5" s="334">
        <f>C5+H5</f>
        <v>183980</v>
      </c>
      <c r="J5" s="334">
        <v>0</v>
      </c>
      <c r="K5" s="336">
        <v>0</v>
      </c>
      <c r="L5" s="334">
        <v>0</v>
      </c>
      <c r="M5" s="336">
        <v>0</v>
      </c>
      <c r="N5" s="337">
        <v>0</v>
      </c>
      <c r="O5" s="338">
        <f>149+76+76+76</f>
        <v>377</v>
      </c>
      <c r="P5" s="341">
        <f>C5-M5</f>
        <v>176548</v>
      </c>
      <c r="Q5" s="340">
        <f t="shared" ref="Q5:Q34" si="0">D5+J5-SUM(K5:L5)</f>
        <v>-465</v>
      </c>
      <c r="R5" s="341">
        <f>P5+Q5</f>
        <v>176083</v>
      </c>
      <c r="S5" s="393">
        <f>F5-N5</f>
        <v>0</v>
      </c>
      <c r="T5" s="338">
        <f>G5+O5</f>
        <v>8274</v>
      </c>
      <c r="U5" s="411">
        <f>Q5+S5+T5</f>
        <v>7809</v>
      </c>
      <c r="V5" s="412">
        <f>P5+U5</f>
        <v>184357</v>
      </c>
    </row>
    <row r="6" spans="1:24" s="277" customFormat="1">
      <c r="A6" s="275">
        <f>A5+1</f>
        <v>2</v>
      </c>
      <c r="B6" s="413" t="s">
        <v>497</v>
      </c>
      <c r="C6" s="343">
        <v>0</v>
      </c>
      <c r="D6" s="343">
        <v>8542</v>
      </c>
      <c r="E6" s="343">
        <f t="shared" ref="E6:E34" si="1">C6+D6</f>
        <v>8542</v>
      </c>
      <c r="F6" s="343">
        <v>0</v>
      </c>
      <c r="G6" s="343">
        <v>4189</v>
      </c>
      <c r="H6" s="343">
        <f t="shared" ref="H6:H34" si="2">SUM(F6:G6)+D6</f>
        <v>12731</v>
      </c>
      <c r="I6" s="343">
        <f t="shared" ref="I6:I34" si="3">C6+H6</f>
        <v>12731</v>
      </c>
      <c r="J6" s="343">
        <f>214000</f>
        <v>214000</v>
      </c>
      <c r="K6" s="344">
        <f>74000+140000</f>
        <v>214000</v>
      </c>
      <c r="L6" s="343">
        <v>0</v>
      </c>
      <c r="M6" s="344">
        <v>0</v>
      </c>
      <c r="N6" s="345">
        <v>0</v>
      </c>
      <c r="O6" s="414">
        <f>255+131+436+134</f>
        <v>956</v>
      </c>
      <c r="P6" s="339">
        <f>C6-M6</f>
        <v>0</v>
      </c>
      <c r="Q6" s="340">
        <f t="shared" si="0"/>
        <v>8542</v>
      </c>
      <c r="R6" s="341">
        <f>P6+Q6</f>
        <v>8542</v>
      </c>
      <c r="S6" s="276">
        <f>F6-N6</f>
        <v>0</v>
      </c>
      <c r="T6" s="342">
        <f>G6+O6</f>
        <v>5145</v>
      </c>
      <c r="U6" s="344">
        <f>Q6+S6+T6</f>
        <v>13687</v>
      </c>
      <c r="V6" s="414">
        <f>P6+U6</f>
        <v>13687</v>
      </c>
    </row>
    <row r="7" spans="1:24">
      <c r="A7" s="275">
        <f>A6+1</f>
        <v>3</v>
      </c>
      <c r="B7" s="413" t="s">
        <v>498</v>
      </c>
      <c r="C7" s="346">
        <v>251977</v>
      </c>
      <c r="D7" s="346">
        <v>0</v>
      </c>
      <c r="E7" s="346">
        <f t="shared" si="1"/>
        <v>251977</v>
      </c>
      <c r="F7" s="346">
        <v>0</v>
      </c>
      <c r="G7" s="346">
        <v>1585</v>
      </c>
      <c r="H7" s="346">
        <f t="shared" si="2"/>
        <v>1585</v>
      </c>
      <c r="I7" s="346">
        <f t="shared" si="3"/>
        <v>253562</v>
      </c>
      <c r="J7" s="346">
        <v>0</v>
      </c>
      <c r="K7" s="347">
        <v>0</v>
      </c>
      <c r="L7" s="346">
        <v>0</v>
      </c>
      <c r="M7" s="347">
        <v>0</v>
      </c>
      <c r="N7" s="348">
        <v>0</v>
      </c>
      <c r="O7" s="349">
        <f>32+16+16+16</f>
        <v>80</v>
      </c>
      <c r="P7" s="339">
        <f t="shared" ref="P7:P34" si="4">C7-M7</f>
        <v>251977</v>
      </c>
      <c r="Q7" s="340">
        <f t="shared" si="0"/>
        <v>0</v>
      </c>
      <c r="R7" s="340">
        <f t="shared" ref="R7:R34" si="5">P7+Q7</f>
        <v>251977</v>
      </c>
      <c r="S7" s="278">
        <f t="shared" ref="S7:S34" si="6">F7-N7</f>
        <v>0</v>
      </c>
      <c r="T7" s="342">
        <f t="shared" ref="T7:T34" si="7">G7+O7</f>
        <v>1665</v>
      </c>
      <c r="U7" s="347">
        <f t="shared" ref="U7:U34" si="8">Q7+S7+T7</f>
        <v>1665</v>
      </c>
      <c r="V7" s="349">
        <f t="shared" ref="V7:V34" si="9">P7+U7</f>
        <v>253642</v>
      </c>
    </row>
    <row r="8" spans="1:24">
      <c r="A8" s="275">
        <f t="shared" ref="A8:A34" si="10">A7+1</f>
        <v>4</v>
      </c>
      <c r="B8" s="413" t="s">
        <v>416</v>
      </c>
      <c r="C8" s="346">
        <v>0</v>
      </c>
      <c r="D8" s="346">
        <v>225</v>
      </c>
      <c r="E8" s="346">
        <f t="shared" si="1"/>
        <v>225</v>
      </c>
      <c r="F8" s="346">
        <v>0</v>
      </c>
      <c r="G8" s="346">
        <v>1897</v>
      </c>
      <c r="H8" s="346">
        <f t="shared" si="2"/>
        <v>2122</v>
      </c>
      <c r="I8" s="346">
        <f t="shared" si="3"/>
        <v>2122</v>
      </c>
      <c r="J8" s="346">
        <v>0</v>
      </c>
      <c r="K8" s="347">
        <v>0</v>
      </c>
      <c r="L8" s="346">
        <v>0</v>
      </c>
      <c r="M8" s="347">
        <v>0</v>
      </c>
      <c r="N8" s="348">
        <v>0</v>
      </c>
      <c r="O8" s="349">
        <f>43+22+22+22</f>
        <v>109</v>
      </c>
      <c r="P8" s="339">
        <f t="shared" si="4"/>
        <v>0</v>
      </c>
      <c r="Q8" s="340">
        <f t="shared" si="0"/>
        <v>225</v>
      </c>
      <c r="R8" s="340">
        <f t="shared" si="5"/>
        <v>225</v>
      </c>
      <c r="S8" s="278">
        <f t="shared" si="6"/>
        <v>0</v>
      </c>
      <c r="T8" s="342">
        <f t="shared" si="7"/>
        <v>2006</v>
      </c>
      <c r="U8" s="347">
        <f t="shared" si="8"/>
        <v>2231</v>
      </c>
      <c r="V8" s="349">
        <f t="shared" si="9"/>
        <v>2231</v>
      </c>
    </row>
    <row r="9" spans="1:24">
      <c r="A9" s="275">
        <f t="shared" si="10"/>
        <v>5</v>
      </c>
      <c r="B9" s="413" t="s">
        <v>499</v>
      </c>
      <c r="C9" s="346">
        <v>0</v>
      </c>
      <c r="D9" s="346">
        <v>6115</v>
      </c>
      <c r="E9" s="346">
        <f t="shared" si="1"/>
        <v>6115</v>
      </c>
      <c r="F9" s="346">
        <v>0</v>
      </c>
      <c r="G9" s="346">
        <v>14486</v>
      </c>
      <c r="H9" s="346">
        <f t="shared" si="2"/>
        <v>20601</v>
      </c>
      <c r="I9" s="346">
        <f t="shared" si="3"/>
        <v>20601</v>
      </c>
      <c r="J9" s="346">
        <v>0</v>
      </c>
      <c r="K9" s="347">
        <v>0</v>
      </c>
      <c r="L9" s="346">
        <v>0</v>
      </c>
      <c r="M9" s="347">
        <v>0</v>
      </c>
      <c r="N9" s="348">
        <v>0</v>
      </c>
      <c r="O9" s="349">
        <f>412+211+211+211</f>
        <v>1045</v>
      </c>
      <c r="P9" s="339">
        <f t="shared" si="4"/>
        <v>0</v>
      </c>
      <c r="Q9" s="340">
        <f t="shared" si="0"/>
        <v>6115</v>
      </c>
      <c r="R9" s="340">
        <f t="shared" si="5"/>
        <v>6115</v>
      </c>
      <c r="S9" s="278">
        <f t="shared" si="6"/>
        <v>0</v>
      </c>
      <c r="T9" s="342">
        <f t="shared" si="7"/>
        <v>15531</v>
      </c>
      <c r="U9" s="347">
        <f t="shared" si="8"/>
        <v>21646</v>
      </c>
      <c r="V9" s="349">
        <f t="shared" si="9"/>
        <v>21646</v>
      </c>
    </row>
    <row r="10" spans="1:24">
      <c r="A10" s="275">
        <f t="shared" si="10"/>
        <v>6</v>
      </c>
      <c r="B10" s="413" t="s">
        <v>415</v>
      </c>
      <c r="C10" s="346">
        <v>0</v>
      </c>
      <c r="D10" s="346">
        <v>0</v>
      </c>
      <c r="E10" s="346">
        <f t="shared" si="1"/>
        <v>0</v>
      </c>
      <c r="F10" s="346">
        <v>0</v>
      </c>
      <c r="G10" s="346">
        <v>9416</v>
      </c>
      <c r="H10" s="346">
        <f t="shared" si="2"/>
        <v>9416</v>
      </c>
      <c r="I10" s="346">
        <f t="shared" si="3"/>
        <v>9416</v>
      </c>
      <c r="J10" s="346">
        <v>0</v>
      </c>
      <c r="K10" s="347">
        <v>0</v>
      </c>
      <c r="L10" s="346">
        <f>28+28+28</f>
        <v>84</v>
      </c>
      <c r="M10" s="347">
        <v>0</v>
      </c>
      <c r="N10" s="348">
        <v>0</v>
      </c>
      <c r="O10" s="349">
        <f>188+96+96+96</f>
        <v>476</v>
      </c>
      <c r="P10" s="339">
        <f t="shared" si="4"/>
        <v>0</v>
      </c>
      <c r="Q10" s="340">
        <f t="shared" si="0"/>
        <v>-84</v>
      </c>
      <c r="R10" s="340">
        <f t="shared" si="5"/>
        <v>-84</v>
      </c>
      <c r="S10" s="278">
        <f t="shared" si="6"/>
        <v>0</v>
      </c>
      <c r="T10" s="342">
        <f t="shared" si="7"/>
        <v>9892</v>
      </c>
      <c r="U10" s="347">
        <f t="shared" si="8"/>
        <v>9808</v>
      </c>
      <c r="V10" s="349">
        <f t="shared" si="9"/>
        <v>9808</v>
      </c>
    </row>
    <row r="11" spans="1:24">
      <c r="A11" s="275">
        <f t="shared" si="10"/>
        <v>7</v>
      </c>
      <c r="B11" s="413" t="s">
        <v>414</v>
      </c>
      <c r="C11" s="346">
        <v>420</v>
      </c>
      <c r="D11" s="346">
        <v>2704</v>
      </c>
      <c r="E11" s="346">
        <f t="shared" si="1"/>
        <v>3124</v>
      </c>
      <c r="F11" s="346">
        <v>0</v>
      </c>
      <c r="G11" s="346">
        <v>10853</v>
      </c>
      <c r="H11" s="346">
        <f t="shared" si="2"/>
        <v>13557</v>
      </c>
      <c r="I11" s="346">
        <f t="shared" si="3"/>
        <v>13977</v>
      </c>
      <c r="J11" s="346">
        <v>0</v>
      </c>
      <c r="K11" s="347"/>
      <c r="L11" s="346">
        <v>200</v>
      </c>
      <c r="M11" s="347"/>
      <c r="N11" s="348">
        <v>0</v>
      </c>
      <c r="O11" s="349">
        <f>271+63+138</f>
        <v>472</v>
      </c>
      <c r="P11" s="339">
        <f t="shared" si="4"/>
        <v>420</v>
      </c>
      <c r="Q11" s="340">
        <f>D11+J11-SUM(K11:L11)</f>
        <v>2504</v>
      </c>
      <c r="R11" s="340">
        <f t="shared" si="5"/>
        <v>2924</v>
      </c>
      <c r="S11" s="278">
        <f t="shared" si="6"/>
        <v>0</v>
      </c>
      <c r="T11" s="342">
        <f t="shared" si="7"/>
        <v>11325</v>
      </c>
      <c r="U11" s="347">
        <f t="shared" si="8"/>
        <v>13829</v>
      </c>
      <c r="V11" s="349">
        <f>P11+U11</f>
        <v>14249</v>
      </c>
      <c r="X11" s="115"/>
    </row>
    <row r="12" spans="1:24">
      <c r="A12" s="275">
        <f t="shared" si="10"/>
        <v>8</v>
      </c>
      <c r="B12" s="413" t="s">
        <v>500</v>
      </c>
      <c r="C12" s="346">
        <v>0</v>
      </c>
      <c r="D12" s="346">
        <f>-34</f>
        <v>-34</v>
      </c>
      <c r="E12" s="346">
        <f t="shared" si="1"/>
        <v>-34</v>
      </c>
      <c r="F12" s="346">
        <v>0</v>
      </c>
      <c r="G12" s="346">
        <v>1669</v>
      </c>
      <c r="H12" s="346">
        <f t="shared" si="2"/>
        <v>1635</v>
      </c>
      <c r="I12" s="346">
        <f t="shared" si="3"/>
        <v>1635</v>
      </c>
      <c r="J12" s="346">
        <f>132000</f>
        <v>132000</v>
      </c>
      <c r="K12" s="347">
        <f>96000</f>
        <v>96000</v>
      </c>
      <c r="L12" s="346">
        <f>28+28</f>
        <v>56</v>
      </c>
      <c r="M12" s="347">
        <v>0</v>
      </c>
      <c r="N12" s="348">
        <v>0</v>
      </c>
      <c r="O12" s="349">
        <f>33+17+307+374</f>
        <v>731</v>
      </c>
      <c r="P12" s="339">
        <f t="shared" si="4"/>
        <v>0</v>
      </c>
      <c r="Q12" s="340">
        <f t="shared" si="0"/>
        <v>35910</v>
      </c>
      <c r="R12" s="340">
        <f>P12+Q12</f>
        <v>35910</v>
      </c>
      <c r="S12" s="278">
        <f t="shared" si="6"/>
        <v>0</v>
      </c>
      <c r="T12" s="342">
        <f t="shared" si="7"/>
        <v>2400</v>
      </c>
      <c r="U12" s="347">
        <f t="shared" si="8"/>
        <v>38310</v>
      </c>
      <c r="V12" s="349">
        <f t="shared" si="9"/>
        <v>38310</v>
      </c>
    </row>
    <row r="13" spans="1:24">
      <c r="A13" s="275">
        <f t="shared" si="10"/>
        <v>9</v>
      </c>
      <c r="B13" s="413" t="s">
        <v>501</v>
      </c>
      <c r="C13" s="346">
        <v>0</v>
      </c>
      <c r="D13" s="346">
        <v>-30</v>
      </c>
      <c r="E13" s="346">
        <f t="shared" si="1"/>
        <v>-30</v>
      </c>
      <c r="F13" s="346">
        <v>0</v>
      </c>
      <c r="G13" s="346">
        <v>5402</v>
      </c>
      <c r="H13" s="346">
        <f t="shared" si="2"/>
        <v>5372</v>
      </c>
      <c r="I13" s="346">
        <f t="shared" si="3"/>
        <v>5372</v>
      </c>
      <c r="J13" s="346">
        <v>0</v>
      </c>
      <c r="K13" s="347">
        <v>0</v>
      </c>
      <c r="L13" s="346"/>
      <c r="M13" s="347">
        <v>0</v>
      </c>
      <c r="N13" s="348">
        <v>0</v>
      </c>
      <c r="O13" s="349">
        <f>35+54+55+56</f>
        <v>200</v>
      </c>
      <c r="P13" s="339">
        <f t="shared" si="4"/>
        <v>0</v>
      </c>
      <c r="Q13" s="340">
        <f t="shared" si="0"/>
        <v>-30</v>
      </c>
      <c r="R13" s="340">
        <f t="shared" si="5"/>
        <v>-30</v>
      </c>
      <c r="S13" s="278">
        <f t="shared" si="6"/>
        <v>0</v>
      </c>
      <c r="T13" s="342">
        <f t="shared" si="7"/>
        <v>5602</v>
      </c>
      <c r="U13" s="347">
        <f t="shared" si="8"/>
        <v>5572</v>
      </c>
      <c r="V13" s="349">
        <f t="shared" si="9"/>
        <v>5572</v>
      </c>
    </row>
    <row r="14" spans="1:24">
      <c r="A14" s="275">
        <f t="shared" si="10"/>
        <v>10</v>
      </c>
      <c r="B14" s="413" t="s">
        <v>547</v>
      </c>
      <c r="C14" s="346">
        <v>0</v>
      </c>
      <c r="D14" s="346">
        <v>0</v>
      </c>
      <c r="E14" s="346">
        <f t="shared" si="1"/>
        <v>0</v>
      </c>
      <c r="F14" s="346">
        <v>0</v>
      </c>
      <c r="G14" s="346">
        <v>13017</v>
      </c>
      <c r="H14" s="346">
        <f t="shared" si="2"/>
        <v>13017</v>
      </c>
      <c r="I14" s="346">
        <f t="shared" si="3"/>
        <v>13017</v>
      </c>
      <c r="J14" s="346">
        <f>82000</f>
        <v>82000</v>
      </c>
      <c r="K14" s="347">
        <f>42175</f>
        <v>42175</v>
      </c>
      <c r="L14" s="346">
        <v>0</v>
      </c>
      <c r="M14" s="347">
        <v>0</v>
      </c>
      <c r="N14" s="348">
        <v>0</v>
      </c>
      <c r="O14" s="349">
        <f>260+134+590+530</f>
        <v>1514</v>
      </c>
      <c r="P14" s="339">
        <f t="shared" si="4"/>
        <v>0</v>
      </c>
      <c r="Q14" s="340">
        <f t="shared" si="0"/>
        <v>39825</v>
      </c>
      <c r="R14" s="340">
        <f t="shared" si="5"/>
        <v>39825</v>
      </c>
      <c r="S14" s="278">
        <f t="shared" si="6"/>
        <v>0</v>
      </c>
      <c r="T14" s="342">
        <f t="shared" si="7"/>
        <v>14531</v>
      </c>
      <c r="U14" s="347">
        <f t="shared" si="8"/>
        <v>54356</v>
      </c>
      <c r="V14" s="349">
        <f t="shared" si="9"/>
        <v>54356</v>
      </c>
    </row>
    <row r="15" spans="1:24">
      <c r="A15" s="275">
        <f t="shared" si="10"/>
        <v>11</v>
      </c>
      <c r="B15" s="413" t="s">
        <v>413</v>
      </c>
      <c r="C15" s="346">
        <v>311000</v>
      </c>
      <c r="D15" s="346">
        <v>1143</v>
      </c>
      <c r="E15" s="346">
        <f t="shared" si="1"/>
        <v>312143</v>
      </c>
      <c r="F15" s="346">
        <v>0</v>
      </c>
      <c r="G15" s="346">
        <v>2547</v>
      </c>
      <c r="H15" s="346">
        <f t="shared" si="2"/>
        <v>3690</v>
      </c>
      <c r="I15" s="346">
        <f t="shared" si="3"/>
        <v>314690</v>
      </c>
      <c r="J15" s="346">
        <v>0</v>
      </c>
      <c r="K15" s="347">
        <v>0</v>
      </c>
      <c r="L15" s="346">
        <v>0</v>
      </c>
      <c r="M15" s="347">
        <v>0</v>
      </c>
      <c r="N15" s="348">
        <v>0</v>
      </c>
      <c r="O15" s="349">
        <f>35+37+38+38</f>
        <v>148</v>
      </c>
      <c r="P15" s="339">
        <f t="shared" si="4"/>
        <v>311000</v>
      </c>
      <c r="Q15" s="340">
        <f t="shared" si="0"/>
        <v>1143</v>
      </c>
      <c r="R15" s="340">
        <f t="shared" si="5"/>
        <v>312143</v>
      </c>
      <c r="S15" s="278">
        <f t="shared" si="6"/>
        <v>0</v>
      </c>
      <c r="T15" s="342">
        <f t="shared" si="7"/>
        <v>2695</v>
      </c>
      <c r="U15" s="347">
        <f t="shared" si="8"/>
        <v>3838</v>
      </c>
      <c r="V15" s="349">
        <f t="shared" si="9"/>
        <v>314838</v>
      </c>
    </row>
    <row r="16" spans="1:24">
      <c r="A16" s="275">
        <f t="shared" si="10"/>
        <v>12</v>
      </c>
      <c r="B16" s="413" t="s">
        <v>412</v>
      </c>
      <c r="C16" s="346">
        <v>0</v>
      </c>
      <c r="D16" s="346">
        <v>118756.42</v>
      </c>
      <c r="E16" s="346">
        <f t="shared" si="1"/>
        <v>118756.42</v>
      </c>
      <c r="F16" s="346">
        <v>0</v>
      </c>
      <c r="G16" s="346">
        <v>168742</v>
      </c>
      <c r="H16" s="346">
        <f t="shared" si="2"/>
        <v>287498.42</v>
      </c>
      <c r="I16" s="346">
        <f t="shared" si="3"/>
        <v>287498.42</v>
      </c>
      <c r="J16" s="346">
        <f>1243082+506673</f>
        <v>1749755</v>
      </c>
      <c r="K16" s="347">
        <f>118000+191152+1096863+131316+221027</f>
        <v>1758358</v>
      </c>
      <c r="L16" s="346">
        <v>0</v>
      </c>
      <c r="M16" s="347">
        <v>0</v>
      </c>
      <c r="N16" s="348">
        <v>0</v>
      </c>
      <c r="O16" s="349">
        <f>2889+2928+2453+15023+22215</f>
        <v>45508</v>
      </c>
      <c r="P16" s="350">
        <f t="shared" si="4"/>
        <v>0</v>
      </c>
      <c r="Q16" s="340">
        <f t="shared" si="0"/>
        <v>110153.41999999993</v>
      </c>
      <c r="R16" s="340">
        <f t="shared" si="5"/>
        <v>110153.41999999993</v>
      </c>
      <c r="S16" s="278">
        <f t="shared" si="6"/>
        <v>0</v>
      </c>
      <c r="T16" s="342">
        <f t="shared" si="7"/>
        <v>214250</v>
      </c>
      <c r="U16" s="347">
        <f t="shared" si="8"/>
        <v>324403.41999999993</v>
      </c>
      <c r="V16" s="349">
        <f t="shared" si="9"/>
        <v>324403.41999999993</v>
      </c>
    </row>
    <row r="17" spans="1:22" s="117" customFormat="1" ht="25.5">
      <c r="A17" s="275">
        <f t="shared" si="10"/>
        <v>13</v>
      </c>
      <c r="B17" s="415" t="s">
        <v>502</v>
      </c>
      <c r="C17" s="346">
        <v>0</v>
      </c>
      <c r="D17" s="346">
        <v>-134</v>
      </c>
      <c r="E17" s="346">
        <f t="shared" si="1"/>
        <v>-134</v>
      </c>
      <c r="F17" s="346">
        <v>0</v>
      </c>
      <c r="G17" s="346">
        <v>205586</v>
      </c>
      <c r="H17" s="346">
        <f t="shared" si="2"/>
        <v>205452</v>
      </c>
      <c r="I17" s="346">
        <f t="shared" si="3"/>
        <v>205452</v>
      </c>
      <c r="J17" s="346">
        <v>0</v>
      </c>
      <c r="K17" s="347">
        <v>0</v>
      </c>
      <c r="L17" s="346">
        <v>0</v>
      </c>
      <c r="M17" s="347">
        <v>0</v>
      </c>
      <c r="N17" s="348">
        <v>0</v>
      </c>
      <c r="O17" s="349">
        <f>1351+2062+2106+2127</f>
        <v>7646</v>
      </c>
      <c r="P17" s="350">
        <f t="shared" si="4"/>
        <v>0</v>
      </c>
      <c r="Q17" s="340">
        <f>D17+J17-SUM(K17:L17)</f>
        <v>-134</v>
      </c>
      <c r="R17" s="340">
        <f t="shared" si="5"/>
        <v>-134</v>
      </c>
      <c r="S17" s="351">
        <f t="shared" si="6"/>
        <v>0</v>
      </c>
      <c r="T17" s="342">
        <f t="shared" si="7"/>
        <v>213232</v>
      </c>
      <c r="U17" s="347">
        <f t="shared" si="8"/>
        <v>213098</v>
      </c>
      <c r="V17" s="349">
        <f t="shared" si="9"/>
        <v>213098</v>
      </c>
    </row>
    <row r="18" spans="1:22">
      <c r="A18" s="275">
        <f t="shared" si="10"/>
        <v>14</v>
      </c>
      <c r="B18" s="413" t="s">
        <v>410</v>
      </c>
      <c r="C18" s="346">
        <v>0</v>
      </c>
      <c r="D18" s="346">
        <v>0</v>
      </c>
      <c r="E18" s="346">
        <f t="shared" si="1"/>
        <v>0</v>
      </c>
      <c r="F18" s="346">
        <v>0</v>
      </c>
      <c r="G18" s="346">
        <v>7695</v>
      </c>
      <c r="H18" s="346">
        <f t="shared" si="2"/>
        <v>7695</v>
      </c>
      <c r="I18" s="346">
        <f t="shared" si="3"/>
        <v>7695</v>
      </c>
      <c r="J18" s="346">
        <f>134400</f>
        <v>134400</v>
      </c>
      <c r="K18" s="347">
        <f>80000+40000+14400</f>
        <v>134400</v>
      </c>
      <c r="L18" s="346">
        <f>28+28+1.5</f>
        <v>57.5</v>
      </c>
      <c r="M18" s="347">
        <v>0</v>
      </c>
      <c r="N18" s="348">
        <v>0</v>
      </c>
      <c r="O18" s="349">
        <f>154+79+386+125</f>
        <v>744</v>
      </c>
      <c r="P18" s="350">
        <f t="shared" si="4"/>
        <v>0</v>
      </c>
      <c r="Q18" s="340">
        <f t="shared" si="0"/>
        <v>-57.5</v>
      </c>
      <c r="R18" s="340">
        <f t="shared" si="5"/>
        <v>-57.5</v>
      </c>
      <c r="S18" s="278">
        <f t="shared" si="6"/>
        <v>0</v>
      </c>
      <c r="T18" s="342">
        <f t="shared" si="7"/>
        <v>8439</v>
      </c>
      <c r="U18" s="347">
        <f t="shared" si="8"/>
        <v>8381.5</v>
      </c>
      <c r="V18" s="349">
        <f t="shared" si="9"/>
        <v>8381.5</v>
      </c>
    </row>
    <row r="19" spans="1:22">
      <c r="A19" s="275">
        <f t="shared" si="10"/>
        <v>15</v>
      </c>
      <c r="B19" s="413" t="s">
        <v>409</v>
      </c>
      <c r="C19" s="346">
        <v>0</v>
      </c>
      <c r="D19" s="346">
        <v>0</v>
      </c>
      <c r="E19" s="346">
        <f t="shared" si="1"/>
        <v>0</v>
      </c>
      <c r="F19" s="346">
        <v>0</v>
      </c>
      <c r="G19" s="346">
        <v>9049</v>
      </c>
      <c r="H19" s="346">
        <f t="shared" si="2"/>
        <v>9049</v>
      </c>
      <c r="I19" s="346">
        <f t="shared" si="3"/>
        <v>9049</v>
      </c>
      <c r="J19" s="346">
        <v>0</v>
      </c>
      <c r="K19" s="347">
        <v>0</v>
      </c>
      <c r="L19" s="346">
        <v>0</v>
      </c>
      <c r="M19" s="347">
        <v>0</v>
      </c>
      <c r="N19" s="348">
        <v>0</v>
      </c>
      <c r="O19" s="349">
        <f>181+93+93+93</f>
        <v>460</v>
      </c>
      <c r="P19" s="350">
        <f t="shared" si="4"/>
        <v>0</v>
      </c>
      <c r="Q19" s="340">
        <f t="shared" si="0"/>
        <v>0</v>
      </c>
      <c r="R19" s="340">
        <f t="shared" si="5"/>
        <v>0</v>
      </c>
      <c r="S19" s="278">
        <f t="shared" si="6"/>
        <v>0</v>
      </c>
      <c r="T19" s="342">
        <f t="shared" si="7"/>
        <v>9509</v>
      </c>
      <c r="U19" s="347">
        <f t="shared" si="8"/>
        <v>9509</v>
      </c>
      <c r="V19" s="349">
        <f t="shared" si="9"/>
        <v>9509</v>
      </c>
    </row>
    <row r="20" spans="1:22" ht="25.5">
      <c r="A20" s="275">
        <f t="shared" si="10"/>
        <v>16</v>
      </c>
      <c r="B20" s="416" t="s">
        <v>526</v>
      </c>
      <c r="C20" s="346">
        <v>247494</v>
      </c>
      <c r="D20" s="346">
        <v>6750807</v>
      </c>
      <c r="E20" s="346">
        <f t="shared" si="1"/>
        <v>6998301</v>
      </c>
      <c r="F20" s="346">
        <v>0</v>
      </c>
      <c r="G20" s="346">
        <v>696710</v>
      </c>
      <c r="H20" s="346">
        <f t="shared" si="2"/>
        <v>7447517</v>
      </c>
      <c r="I20" s="346">
        <f t="shared" si="3"/>
        <v>7695011</v>
      </c>
      <c r="J20" s="346">
        <v>0</v>
      </c>
      <c r="K20" s="347">
        <v>0</v>
      </c>
      <c r="L20" s="346">
        <v>0</v>
      </c>
      <c r="M20" s="347">
        <v>0</v>
      </c>
      <c r="N20" s="348">
        <v>0</v>
      </c>
      <c r="O20" s="349">
        <f>76404+78353+79143+79941</f>
        <v>313841</v>
      </c>
      <c r="P20" s="350">
        <f t="shared" si="4"/>
        <v>247494</v>
      </c>
      <c r="Q20" s="340">
        <f>D20+J20-SUM(K20:L20)</f>
        <v>6750807</v>
      </c>
      <c r="R20" s="340">
        <f t="shared" si="5"/>
        <v>6998301</v>
      </c>
      <c r="S20" s="278">
        <f t="shared" si="6"/>
        <v>0</v>
      </c>
      <c r="T20" s="342">
        <f t="shared" si="7"/>
        <v>1010551</v>
      </c>
      <c r="U20" s="347">
        <f t="shared" si="8"/>
        <v>7761358</v>
      </c>
      <c r="V20" s="349">
        <f t="shared" si="9"/>
        <v>8008852</v>
      </c>
    </row>
    <row r="21" spans="1:22">
      <c r="A21" s="275">
        <f t="shared" si="10"/>
        <v>17</v>
      </c>
      <c r="B21" s="413" t="s">
        <v>507</v>
      </c>
      <c r="C21" s="346">
        <v>1850</v>
      </c>
      <c r="D21" s="346">
        <v>0</v>
      </c>
      <c r="E21" s="346">
        <f t="shared" si="1"/>
        <v>1850</v>
      </c>
      <c r="F21" s="346">
        <v>0</v>
      </c>
      <c r="G21" s="346">
        <v>0</v>
      </c>
      <c r="H21" s="346">
        <f t="shared" si="2"/>
        <v>0</v>
      </c>
      <c r="I21" s="346">
        <f t="shared" si="3"/>
        <v>1850</v>
      </c>
      <c r="J21" s="346">
        <v>0</v>
      </c>
      <c r="K21" s="347">
        <v>0</v>
      </c>
      <c r="L21" s="346">
        <v>0</v>
      </c>
      <c r="M21" s="347">
        <v>0</v>
      </c>
      <c r="N21" s="348">
        <v>0</v>
      </c>
      <c r="O21" s="349">
        <v>0</v>
      </c>
      <c r="P21" s="350">
        <f t="shared" si="4"/>
        <v>1850</v>
      </c>
      <c r="Q21" s="340">
        <f t="shared" si="0"/>
        <v>0</v>
      </c>
      <c r="R21" s="340">
        <f t="shared" si="5"/>
        <v>1850</v>
      </c>
      <c r="S21" s="278">
        <f t="shared" si="6"/>
        <v>0</v>
      </c>
      <c r="T21" s="342">
        <f t="shared" si="7"/>
        <v>0</v>
      </c>
      <c r="U21" s="347">
        <f t="shared" si="8"/>
        <v>0</v>
      </c>
      <c r="V21" s="349">
        <f t="shared" si="9"/>
        <v>1850</v>
      </c>
    </row>
    <row r="22" spans="1:22" ht="25.5">
      <c r="A22" s="275">
        <f t="shared" si="10"/>
        <v>18</v>
      </c>
      <c r="B22" s="415" t="s">
        <v>503</v>
      </c>
      <c r="C22" s="346">
        <v>0</v>
      </c>
      <c r="D22" s="346">
        <f>-134</f>
        <v>-134</v>
      </c>
      <c r="E22" s="346">
        <f t="shared" si="1"/>
        <v>-134</v>
      </c>
      <c r="F22" s="346">
        <v>0</v>
      </c>
      <c r="G22" s="346">
        <v>102846</v>
      </c>
      <c r="H22" s="346">
        <f t="shared" si="2"/>
        <v>102712</v>
      </c>
      <c r="I22" s="346">
        <f t="shared" si="3"/>
        <v>102712</v>
      </c>
      <c r="J22" s="346">
        <v>0</v>
      </c>
      <c r="K22" s="347">
        <v>0</v>
      </c>
      <c r="L22" s="346">
        <v>0</v>
      </c>
      <c r="M22" s="347">
        <v>0</v>
      </c>
      <c r="N22" s="348">
        <v>0</v>
      </c>
      <c r="O22" s="349">
        <f>2071+689+1052+1074+1085</f>
        <v>5971</v>
      </c>
      <c r="P22" s="350">
        <f t="shared" si="4"/>
        <v>0</v>
      </c>
      <c r="Q22" s="340">
        <f t="shared" si="0"/>
        <v>-134</v>
      </c>
      <c r="R22" s="340">
        <f t="shared" si="5"/>
        <v>-134</v>
      </c>
      <c r="S22" s="278">
        <f t="shared" si="6"/>
        <v>0</v>
      </c>
      <c r="T22" s="342">
        <f t="shared" si="7"/>
        <v>108817</v>
      </c>
      <c r="U22" s="347">
        <f t="shared" si="8"/>
        <v>108683</v>
      </c>
      <c r="V22" s="349">
        <f t="shared" si="9"/>
        <v>108683</v>
      </c>
    </row>
    <row r="23" spans="1:22">
      <c r="A23" s="275">
        <f t="shared" si="10"/>
        <v>19</v>
      </c>
      <c r="B23" s="413" t="s">
        <v>437</v>
      </c>
      <c r="C23" s="346">
        <v>21931.719999999972</v>
      </c>
      <c r="D23" s="346">
        <v>-446.92</v>
      </c>
      <c r="E23" s="346">
        <f t="shared" si="1"/>
        <v>21484.799999999974</v>
      </c>
      <c r="F23" s="346">
        <v>0</v>
      </c>
      <c r="G23" s="343">
        <v>1422.92</v>
      </c>
      <c r="H23" s="343">
        <f t="shared" si="2"/>
        <v>976</v>
      </c>
      <c r="I23" s="346">
        <f t="shared" si="3"/>
        <v>22907.719999999972</v>
      </c>
      <c r="J23" s="346">
        <f>82000</f>
        <v>82000</v>
      </c>
      <c r="K23" s="347">
        <v>60030</v>
      </c>
      <c r="L23" s="343">
        <v>0</v>
      </c>
      <c r="M23" s="347">
        <v>0</v>
      </c>
      <c r="N23" s="348">
        <v>0</v>
      </c>
      <c r="O23" s="349">
        <f>10+10+176+233</f>
        <v>429</v>
      </c>
      <c r="P23" s="350">
        <f t="shared" si="4"/>
        <v>21931.719999999972</v>
      </c>
      <c r="Q23" s="340">
        <f>D23+J23-SUM(K23:L23)</f>
        <v>21523.08</v>
      </c>
      <c r="R23" s="340">
        <f t="shared" si="5"/>
        <v>43454.799999999974</v>
      </c>
      <c r="S23" s="278">
        <f t="shared" si="6"/>
        <v>0</v>
      </c>
      <c r="T23" s="342">
        <f>G23+O23</f>
        <v>1851.92</v>
      </c>
      <c r="U23" s="347">
        <f t="shared" si="8"/>
        <v>23375</v>
      </c>
      <c r="V23" s="349">
        <f>P23+U23</f>
        <v>45306.719999999972</v>
      </c>
    </row>
    <row r="24" spans="1:22">
      <c r="A24" s="275">
        <f t="shared" si="10"/>
        <v>20</v>
      </c>
      <c r="B24" s="413" t="s">
        <v>438</v>
      </c>
      <c r="C24" s="346">
        <v>1770500</v>
      </c>
      <c r="D24" s="346">
        <v>0</v>
      </c>
      <c r="E24" s="346">
        <f t="shared" si="1"/>
        <v>1770500</v>
      </c>
      <c r="F24" s="346">
        <v>0</v>
      </c>
      <c r="G24" s="346">
        <v>0</v>
      </c>
      <c r="H24" s="346">
        <f t="shared" si="2"/>
        <v>0</v>
      </c>
      <c r="I24" s="346">
        <f t="shared" si="3"/>
        <v>1770500</v>
      </c>
      <c r="J24" s="346">
        <v>0</v>
      </c>
      <c r="K24" s="347">
        <v>0</v>
      </c>
      <c r="L24" s="346">
        <v>0</v>
      </c>
      <c r="M24" s="347">
        <v>0</v>
      </c>
      <c r="N24" s="348">
        <v>0</v>
      </c>
      <c r="O24" s="349">
        <v>0</v>
      </c>
      <c r="P24" s="350">
        <f t="shared" si="4"/>
        <v>1770500</v>
      </c>
      <c r="Q24" s="340">
        <f t="shared" si="0"/>
        <v>0</v>
      </c>
      <c r="R24" s="340">
        <f t="shared" si="5"/>
        <v>1770500</v>
      </c>
      <c r="S24" s="278">
        <f t="shared" si="6"/>
        <v>0</v>
      </c>
      <c r="T24" s="342">
        <f t="shared" si="7"/>
        <v>0</v>
      </c>
      <c r="U24" s="347">
        <f t="shared" si="8"/>
        <v>0</v>
      </c>
      <c r="V24" s="349">
        <f t="shared" si="9"/>
        <v>1770500</v>
      </c>
    </row>
    <row r="25" spans="1:22">
      <c r="A25" s="275">
        <f t="shared" si="10"/>
        <v>21</v>
      </c>
      <c r="B25" s="413" t="s">
        <v>508</v>
      </c>
      <c r="C25" s="346">
        <v>310000</v>
      </c>
      <c r="D25" s="346">
        <v>0</v>
      </c>
      <c r="E25" s="346">
        <f t="shared" si="1"/>
        <v>310000</v>
      </c>
      <c r="F25" s="346">
        <v>0</v>
      </c>
      <c r="G25" s="346">
        <v>0</v>
      </c>
      <c r="H25" s="346">
        <f t="shared" si="2"/>
        <v>0</v>
      </c>
      <c r="I25" s="346">
        <f t="shared" si="3"/>
        <v>310000</v>
      </c>
      <c r="J25" s="346">
        <v>0</v>
      </c>
      <c r="K25" s="347">
        <v>0</v>
      </c>
      <c r="L25" s="346">
        <v>0</v>
      </c>
      <c r="M25" s="347">
        <v>0</v>
      </c>
      <c r="N25" s="348">
        <v>0</v>
      </c>
      <c r="O25" s="349">
        <v>0</v>
      </c>
      <c r="P25" s="350">
        <f t="shared" si="4"/>
        <v>310000</v>
      </c>
      <c r="Q25" s="340">
        <f t="shared" si="0"/>
        <v>0</v>
      </c>
      <c r="R25" s="340">
        <f t="shared" si="5"/>
        <v>310000</v>
      </c>
      <c r="S25" s="278">
        <f t="shared" si="6"/>
        <v>0</v>
      </c>
      <c r="T25" s="342">
        <f t="shared" si="7"/>
        <v>0</v>
      </c>
      <c r="U25" s="347">
        <f t="shared" si="8"/>
        <v>0</v>
      </c>
      <c r="V25" s="349">
        <f t="shared" si="9"/>
        <v>310000</v>
      </c>
    </row>
    <row r="26" spans="1:22" ht="25.5">
      <c r="A26" s="275">
        <f t="shared" si="10"/>
        <v>22</v>
      </c>
      <c r="B26" s="417" t="s">
        <v>408</v>
      </c>
      <c r="C26" s="350">
        <v>0</v>
      </c>
      <c r="D26" s="350">
        <v>-1</v>
      </c>
      <c r="E26" s="352">
        <f t="shared" si="1"/>
        <v>-1</v>
      </c>
      <c r="F26" s="350">
        <v>0</v>
      </c>
      <c r="G26" s="350">
        <v>130769</v>
      </c>
      <c r="H26" s="346">
        <f>SUM(F26:G26)+D26</f>
        <v>130768</v>
      </c>
      <c r="I26" s="346">
        <f t="shared" si="3"/>
        <v>130768</v>
      </c>
      <c r="J26" s="353">
        <v>0</v>
      </c>
      <c r="K26" s="354">
        <v>0</v>
      </c>
      <c r="L26" s="353">
        <v>0</v>
      </c>
      <c r="M26" s="355">
        <v>0</v>
      </c>
      <c r="N26" s="356">
        <v>0</v>
      </c>
      <c r="O26" s="418">
        <f>2617+1341+1340+1341</f>
        <v>6639</v>
      </c>
      <c r="P26" s="350">
        <f t="shared" si="4"/>
        <v>0</v>
      </c>
      <c r="Q26" s="340">
        <f t="shared" si="0"/>
        <v>-1</v>
      </c>
      <c r="R26" s="340">
        <f t="shared" si="5"/>
        <v>-1</v>
      </c>
      <c r="S26" s="278">
        <f t="shared" si="6"/>
        <v>0</v>
      </c>
      <c r="T26" s="342">
        <f t="shared" si="7"/>
        <v>137408</v>
      </c>
      <c r="U26" s="347">
        <f>Q26+S26+T26</f>
        <v>137407</v>
      </c>
      <c r="V26" s="357">
        <f t="shared" si="9"/>
        <v>137407</v>
      </c>
    </row>
    <row r="27" spans="1:22">
      <c r="A27" s="275">
        <f t="shared" si="10"/>
        <v>23</v>
      </c>
      <c r="B27" s="413" t="s">
        <v>406</v>
      </c>
      <c r="C27" s="346">
        <v>0</v>
      </c>
      <c r="D27" s="346">
        <v>-150</v>
      </c>
      <c r="E27" s="346">
        <f t="shared" si="1"/>
        <v>-150</v>
      </c>
      <c r="F27" s="346">
        <v>0</v>
      </c>
      <c r="G27" s="346">
        <v>8458</v>
      </c>
      <c r="H27" s="346">
        <f t="shared" si="2"/>
        <v>8308</v>
      </c>
      <c r="I27" s="346">
        <f t="shared" si="3"/>
        <v>8308</v>
      </c>
      <c r="J27" s="346">
        <v>0</v>
      </c>
      <c r="K27" s="347">
        <v>0</v>
      </c>
      <c r="L27" s="346">
        <v>0</v>
      </c>
      <c r="M27" s="347">
        <v>0</v>
      </c>
      <c r="N27" s="348">
        <v>0</v>
      </c>
      <c r="O27" s="349">
        <f>84+85+85+84</f>
        <v>338</v>
      </c>
      <c r="P27" s="350">
        <f t="shared" si="4"/>
        <v>0</v>
      </c>
      <c r="Q27" s="340">
        <f t="shared" si="0"/>
        <v>-150</v>
      </c>
      <c r="R27" s="340">
        <f t="shared" si="5"/>
        <v>-150</v>
      </c>
      <c r="S27" s="278">
        <f t="shared" si="6"/>
        <v>0</v>
      </c>
      <c r="T27" s="342">
        <f t="shared" si="7"/>
        <v>8796</v>
      </c>
      <c r="U27" s="347">
        <f t="shared" si="8"/>
        <v>8646</v>
      </c>
      <c r="V27" s="349">
        <f t="shared" si="9"/>
        <v>8646</v>
      </c>
    </row>
    <row r="28" spans="1:22">
      <c r="A28" s="275">
        <f t="shared" si="10"/>
        <v>24</v>
      </c>
      <c r="B28" s="413" t="s">
        <v>504</v>
      </c>
      <c r="C28" s="346">
        <v>0</v>
      </c>
      <c r="D28" s="346">
        <v>3007</v>
      </c>
      <c r="E28" s="346">
        <f t="shared" si="1"/>
        <v>3007</v>
      </c>
      <c r="F28" s="346">
        <v>0</v>
      </c>
      <c r="G28" s="346">
        <v>5123</v>
      </c>
      <c r="H28" s="346">
        <f t="shared" si="2"/>
        <v>8130</v>
      </c>
      <c r="I28" s="346">
        <f t="shared" si="3"/>
        <v>8130</v>
      </c>
      <c r="J28" s="346">
        <v>0</v>
      </c>
      <c r="K28" s="347">
        <v>0</v>
      </c>
      <c r="L28" s="346">
        <v>0</v>
      </c>
      <c r="M28" s="347">
        <v>0</v>
      </c>
      <c r="N28" s="348">
        <v>0</v>
      </c>
      <c r="O28" s="349">
        <f>163+84+84+83</f>
        <v>414</v>
      </c>
      <c r="P28" s="350">
        <f t="shared" si="4"/>
        <v>0</v>
      </c>
      <c r="Q28" s="340">
        <f t="shared" si="0"/>
        <v>3007</v>
      </c>
      <c r="R28" s="340">
        <f t="shared" si="5"/>
        <v>3007</v>
      </c>
      <c r="S28" s="278">
        <f t="shared" si="6"/>
        <v>0</v>
      </c>
      <c r="T28" s="342">
        <f t="shared" si="7"/>
        <v>5537</v>
      </c>
      <c r="U28" s="347">
        <f t="shared" si="8"/>
        <v>8544</v>
      </c>
      <c r="V28" s="349">
        <f t="shared" si="9"/>
        <v>8544</v>
      </c>
    </row>
    <row r="29" spans="1:22" s="277" customFormat="1">
      <c r="A29" s="275">
        <f t="shared" si="10"/>
        <v>25</v>
      </c>
      <c r="B29" s="413" t="s">
        <v>505</v>
      </c>
      <c r="C29" s="343">
        <v>0</v>
      </c>
      <c r="D29" s="343">
        <v>-798</v>
      </c>
      <c r="E29" s="343">
        <f t="shared" si="1"/>
        <v>-798</v>
      </c>
      <c r="F29" s="343">
        <v>0</v>
      </c>
      <c r="G29" s="343">
        <v>5254</v>
      </c>
      <c r="H29" s="343">
        <f t="shared" si="2"/>
        <v>4456</v>
      </c>
      <c r="I29" s="343">
        <f t="shared" si="3"/>
        <v>4456</v>
      </c>
      <c r="J29" s="343">
        <v>339450</v>
      </c>
      <c r="K29" s="344">
        <f>42463+138719+50133+51296</f>
        <v>282611</v>
      </c>
      <c r="L29" s="343">
        <v>0</v>
      </c>
      <c r="M29" s="344">
        <v>0</v>
      </c>
      <c r="N29" s="345">
        <v>0</v>
      </c>
      <c r="O29" s="414">
        <f>89+46+46+1706</f>
        <v>1887</v>
      </c>
      <c r="P29" s="339">
        <f t="shared" si="4"/>
        <v>0</v>
      </c>
      <c r="Q29" s="341">
        <f t="shared" si="0"/>
        <v>56041</v>
      </c>
      <c r="R29" s="341">
        <f t="shared" si="5"/>
        <v>56041</v>
      </c>
      <c r="S29" s="276">
        <f t="shared" si="6"/>
        <v>0</v>
      </c>
      <c r="T29" s="358">
        <f t="shared" si="7"/>
        <v>7141</v>
      </c>
      <c r="U29" s="344">
        <f t="shared" si="8"/>
        <v>63182</v>
      </c>
      <c r="V29" s="414">
        <f t="shared" si="9"/>
        <v>63182</v>
      </c>
    </row>
    <row r="30" spans="1:22">
      <c r="A30" s="275">
        <f t="shared" si="10"/>
        <v>26</v>
      </c>
      <c r="B30" s="413" t="s">
        <v>407</v>
      </c>
      <c r="C30" s="346">
        <v>0</v>
      </c>
      <c r="D30" s="346">
        <v>-26</v>
      </c>
      <c r="E30" s="346">
        <f t="shared" si="1"/>
        <v>-26</v>
      </c>
      <c r="F30" s="346">
        <v>0</v>
      </c>
      <c r="G30" s="346">
        <v>2094</v>
      </c>
      <c r="H30" s="346">
        <f t="shared" si="2"/>
        <v>2068</v>
      </c>
      <c r="I30" s="346">
        <f t="shared" si="3"/>
        <v>2068</v>
      </c>
      <c r="J30" s="346">
        <v>0</v>
      </c>
      <c r="K30" s="347">
        <v>0</v>
      </c>
      <c r="L30" s="346">
        <v>0</v>
      </c>
      <c r="M30" s="347">
        <v>0</v>
      </c>
      <c r="N30" s="348">
        <v>0</v>
      </c>
      <c r="O30" s="349">
        <f>41+21+21+21</f>
        <v>104</v>
      </c>
      <c r="P30" s="350">
        <f t="shared" si="4"/>
        <v>0</v>
      </c>
      <c r="Q30" s="340">
        <f t="shared" si="0"/>
        <v>-26</v>
      </c>
      <c r="R30" s="340">
        <f t="shared" si="5"/>
        <v>-26</v>
      </c>
      <c r="S30" s="278">
        <f t="shared" si="6"/>
        <v>0</v>
      </c>
      <c r="T30" s="342">
        <f t="shared" si="7"/>
        <v>2198</v>
      </c>
      <c r="U30" s="347">
        <f t="shared" si="8"/>
        <v>2172</v>
      </c>
      <c r="V30" s="349">
        <f t="shared" si="9"/>
        <v>2172</v>
      </c>
    </row>
    <row r="31" spans="1:22">
      <c r="A31" s="275">
        <f t="shared" si="10"/>
        <v>27</v>
      </c>
      <c r="B31" s="413" t="s">
        <v>506</v>
      </c>
      <c r="C31" s="346">
        <v>0</v>
      </c>
      <c r="D31" s="346">
        <v>-188</v>
      </c>
      <c r="E31" s="346">
        <f t="shared" si="1"/>
        <v>-188</v>
      </c>
      <c r="F31" s="346">
        <v>0</v>
      </c>
      <c r="G31" s="346">
        <v>21529</v>
      </c>
      <c r="H31" s="346">
        <f t="shared" si="2"/>
        <v>21341</v>
      </c>
      <c r="I31" s="346">
        <f t="shared" si="3"/>
        <v>21341</v>
      </c>
      <c r="J31" s="346">
        <v>0</v>
      </c>
      <c r="K31" s="347">
        <v>0</v>
      </c>
      <c r="L31" s="346">
        <v>0</v>
      </c>
      <c r="M31" s="347">
        <v>0</v>
      </c>
      <c r="N31" s="348">
        <v>0</v>
      </c>
      <c r="O31" s="349">
        <f>428+219+219+219</f>
        <v>1085</v>
      </c>
      <c r="P31" s="350">
        <f t="shared" si="4"/>
        <v>0</v>
      </c>
      <c r="Q31" s="340">
        <f t="shared" si="0"/>
        <v>-188</v>
      </c>
      <c r="R31" s="340">
        <f t="shared" si="5"/>
        <v>-188</v>
      </c>
      <c r="S31" s="278">
        <f t="shared" si="6"/>
        <v>0</v>
      </c>
      <c r="T31" s="342">
        <f t="shared" si="7"/>
        <v>22614</v>
      </c>
      <c r="U31" s="347">
        <f t="shared" si="8"/>
        <v>22426</v>
      </c>
      <c r="V31" s="349">
        <f t="shared" si="9"/>
        <v>22426</v>
      </c>
    </row>
    <row r="32" spans="1:22" s="117" customFormat="1" ht="25.5">
      <c r="A32" s="275">
        <f t="shared" si="10"/>
        <v>28</v>
      </c>
      <c r="B32" s="415" t="s">
        <v>530</v>
      </c>
      <c r="C32" s="352">
        <v>0</v>
      </c>
      <c r="D32" s="352">
        <v>1830300</v>
      </c>
      <c r="E32" s="352">
        <f t="shared" si="1"/>
        <v>1830300</v>
      </c>
      <c r="F32" s="352">
        <v>0</v>
      </c>
      <c r="G32" s="352">
        <v>122055</v>
      </c>
      <c r="H32" s="352">
        <f t="shared" si="2"/>
        <v>1952355</v>
      </c>
      <c r="I32" s="352">
        <f t="shared" si="3"/>
        <v>1952355</v>
      </c>
      <c r="J32" s="352">
        <v>0</v>
      </c>
      <c r="K32" s="359">
        <v>0</v>
      </c>
      <c r="L32" s="352">
        <v>0</v>
      </c>
      <c r="M32" s="359">
        <v>0</v>
      </c>
      <c r="N32" s="360">
        <v>0</v>
      </c>
      <c r="O32" s="357">
        <f>19256+19878+20079+20281</f>
        <v>79494</v>
      </c>
      <c r="P32" s="361">
        <f t="shared" si="4"/>
        <v>0</v>
      </c>
      <c r="Q32" s="362">
        <f t="shared" si="0"/>
        <v>1830300</v>
      </c>
      <c r="R32" s="362">
        <f>P32+Q32</f>
        <v>1830300</v>
      </c>
      <c r="S32" s="278">
        <f t="shared" si="6"/>
        <v>0</v>
      </c>
      <c r="T32" s="363">
        <f>G32+O32</f>
        <v>201549</v>
      </c>
      <c r="U32" s="359">
        <f>Q32+S32+T32</f>
        <v>2031849</v>
      </c>
      <c r="V32" s="357">
        <f t="shared" si="9"/>
        <v>2031849</v>
      </c>
    </row>
    <row r="33" spans="1:22" ht="25.5">
      <c r="A33" s="275">
        <f t="shared" si="10"/>
        <v>29</v>
      </c>
      <c r="B33" s="416" t="s">
        <v>548</v>
      </c>
      <c r="C33" s="352">
        <v>0</v>
      </c>
      <c r="D33" s="352">
        <v>42881</v>
      </c>
      <c r="E33" s="352">
        <f t="shared" si="1"/>
        <v>42881</v>
      </c>
      <c r="F33" s="352">
        <v>0</v>
      </c>
      <c r="G33" s="352">
        <v>3131</v>
      </c>
      <c r="H33" s="352">
        <f>SUM(F33:G33)+D33</f>
        <v>46012</v>
      </c>
      <c r="I33" s="352">
        <f t="shared" si="3"/>
        <v>46012</v>
      </c>
      <c r="J33" s="352">
        <f>51000</f>
        <v>51000</v>
      </c>
      <c r="K33" s="359">
        <f>34048+16800</f>
        <v>50848</v>
      </c>
      <c r="L33" s="352">
        <v>0</v>
      </c>
      <c r="M33" s="359">
        <v>0</v>
      </c>
      <c r="N33" s="360">
        <v>0</v>
      </c>
      <c r="O33" s="357">
        <f>454+468+372+458</f>
        <v>1752</v>
      </c>
      <c r="P33" s="350">
        <f t="shared" si="4"/>
        <v>0</v>
      </c>
      <c r="Q33" s="340">
        <f t="shared" si="0"/>
        <v>43033</v>
      </c>
      <c r="R33" s="340">
        <f t="shared" si="5"/>
        <v>43033</v>
      </c>
      <c r="S33" s="278">
        <f t="shared" si="6"/>
        <v>0</v>
      </c>
      <c r="T33" s="342">
        <f t="shared" si="7"/>
        <v>4883</v>
      </c>
      <c r="U33" s="347">
        <f t="shared" si="8"/>
        <v>47916</v>
      </c>
      <c r="V33" s="357">
        <f t="shared" si="9"/>
        <v>47916</v>
      </c>
    </row>
    <row r="34" spans="1:22" ht="15" thickBot="1">
      <c r="A34" s="275">
        <f t="shared" si="10"/>
        <v>30</v>
      </c>
      <c r="B34" s="419" t="s">
        <v>549</v>
      </c>
      <c r="C34" s="364">
        <v>0</v>
      </c>
      <c r="D34" s="364">
        <v>-112</v>
      </c>
      <c r="E34" s="364">
        <f t="shared" si="1"/>
        <v>-112</v>
      </c>
      <c r="F34" s="364">
        <v>0</v>
      </c>
      <c r="G34" s="364">
        <v>698</v>
      </c>
      <c r="H34" s="364">
        <f t="shared" si="2"/>
        <v>586</v>
      </c>
      <c r="I34" s="364">
        <f t="shared" si="3"/>
        <v>586</v>
      </c>
      <c r="J34" s="364">
        <v>0</v>
      </c>
      <c r="K34" s="365">
        <v>0</v>
      </c>
      <c r="L34" s="364">
        <v>0</v>
      </c>
      <c r="M34" s="366">
        <v>0</v>
      </c>
      <c r="N34" s="367">
        <v>0</v>
      </c>
      <c r="O34" s="420">
        <f>12+6+6+6</f>
        <v>30</v>
      </c>
      <c r="P34" s="368">
        <f t="shared" si="4"/>
        <v>0</v>
      </c>
      <c r="Q34" s="340">
        <f t="shared" si="0"/>
        <v>-112</v>
      </c>
      <c r="R34" s="340">
        <f t="shared" si="5"/>
        <v>-112</v>
      </c>
      <c r="S34" s="278">
        <f t="shared" si="6"/>
        <v>0</v>
      </c>
      <c r="T34" s="342">
        <f t="shared" si="7"/>
        <v>728</v>
      </c>
      <c r="U34" s="347">
        <f t="shared" si="8"/>
        <v>616</v>
      </c>
      <c r="V34" s="349">
        <f t="shared" si="9"/>
        <v>616</v>
      </c>
    </row>
    <row r="35" spans="1:22" ht="16.5" thickBot="1">
      <c r="A35" s="522" t="s">
        <v>8</v>
      </c>
      <c r="B35" s="523"/>
      <c r="C35" s="369">
        <f>SUM(C5:C34)</f>
        <v>3091720.7199999997</v>
      </c>
      <c r="D35" s="369">
        <f t="shared" ref="D35:I35" si="11">SUM(D5:D34)</f>
        <v>8761961.5</v>
      </c>
      <c r="E35" s="369">
        <f t="shared" si="11"/>
        <v>11853682.219999999</v>
      </c>
      <c r="F35" s="369">
        <f t="shared" si="11"/>
        <v>0</v>
      </c>
      <c r="G35" s="369">
        <f t="shared" si="11"/>
        <v>1564119.92</v>
      </c>
      <c r="H35" s="369">
        <f>SUM(H5:H34)</f>
        <v>10326081.42</v>
      </c>
      <c r="I35" s="369">
        <f t="shared" si="11"/>
        <v>13417802.140000001</v>
      </c>
      <c r="J35" s="370">
        <f>SUM(J5:J34)</f>
        <v>2784605</v>
      </c>
      <c r="K35" s="369">
        <f>SUM(K5:K34)</f>
        <v>2638422</v>
      </c>
      <c r="L35" s="369">
        <f t="shared" ref="L35:V35" si="12">SUM(L5:L34)</f>
        <v>397.5</v>
      </c>
      <c r="M35" s="369">
        <f t="shared" si="12"/>
        <v>0</v>
      </c>
      <c r="N35" s="371">
        <f t="shared" si="12"/>
        <v>0</v>
      </c>
      <c r="O35" s="372">
        <f t="shared" si="12"/>
        <v>472450</v>
      </c>
      <c r="P35" s="373">
        <f t="shared" si="12"/>
        <v>3091720.7199999997</v>
      </c>
      <c r="Q35" s="369">
        <f t="shared" si="12"/>
        <v>8907747</v>
      </c>
      <c r="R35" s="369">
        <f t="shared" si="12"/>
        <v>11999467.719999999</v>
      </c>
      <c r="S35" s="369">
        <f t="shared" si="12"/>
        <v>0</v>
      </c>
      <c r="T35" s="369">
        <f t="shared" si="12"/>
        <v>2036569.92</v>
      </c>
      <c r="U35" s="369">
        <f>SUM(U5:U34)</f>
        <v>10944316.92</v>
      </c>
      <c r="V35" s="369">
        <f t="shared" si="12"/>
        <v>14036037.640000001</v>
      </c>
    </row>
    <row r="37" spans="1:22" ht="15.75" customHeight="1">
      <c r="J37" s="115"/>
    </row>
    <row r="38" spans="1:22">
      <c r="S38" s="297"/>
      <c r="T38" s="115"/>
      <c r="U38" s="115"/>
      <c r="V38" s="201"/>
    </row>
    <row r="39" spans="1:22">
      <c r="B39" s="143"/>
      <c r="C39" s="112"/>
      <c r="D39" s="112"/>
      <c r="E39" s="112"/>
      <c r="F39" s="112"/>
      <c r="G39" s="112"/>
      <c r="H39" s="112"/>
      <c r="I39" s="112"/>
      <c r="V39" s="201"/>
    </row>
    <row r="40" spans="1:22">
      <c r="B40" s="143"/>
      <c r="C40" s="112"/>
      <c r="D40" s="112"/>
      <c r="E40" s="112"/>
      <c r="F40" s="112"/>
      <c r="G40" s="112"/>
      <c r="H40" s="112"/>
      <c r="I40" s="112"/>
    </row>
    <row r="41" spans="1:22">
      <c r="B41" s="143"/>
      <c r="C41" s="112"/>
      <c r="D41" s="112"/>
      <c r="E41" s="112"/>
      <c r="F41" s="112"/>
      <c r="G41" s="112"/>
      <c r="H41" s="112"/>
      <c r="I41" s="112"/>
      <c r="T41" s="111"/>
    </row>
    <row r="42" spans="1:22">
      <c r="B42" s="143"/>
      <c r="C42" s="112"/>
      <c r="D42" s="112"/>
      <c r="E42" s="112"/>
      <c r="F42" s="112"/>
      <c r="G42" s="112"/>
      <c r="H42" s="112"/>
      <c r="I42" s="112"/>
    </row>
    <row r="43" spans="1:22">
      <c r="B43" s="144"/>
      <c r="C43" s="113"/>
      <c r="D43" s="113"/>
      <c r="E43" s="113"/>
      <c r="F43" s="113"/>
      <c r="G43" s="113"/>
      <c r="H43" s="113"/>
      <c r="I43" s="113"/>
    </row>
    <row r="44" spans="1:22">
      <c r="B44" s="145"/>
      <c r="C44" s="104"/>
      <c r="D44" s="104"/>
      <c r="E44" s="104"/>
      <c r="F44" s="104"/>
      <c r="G44" s="104"/>
      <c r="H44" s="104"/>
      <c r="I44" s="104"/>
      <c r="Q44" s="111"/>
    </row>
    <row r="45" spans="1:22">
      <c r="Q45" s="111"/>
    </row>
  </sheetData>
  <mergeCells count="8">
    <mergeCell ref="A2:V2"/>
    <mergeCell ref="A35:B35"/>
    <mergeCell ref="U1:V1"/>
    <mergeCell ref="A3:A4"/>
    <mergeCell ref="B3:B4"/>
    <mergeCell ref="C3:I3"/>
    <mergeCell ref="P3:V3"/>
    <mergeCell ref="J3:O3"/>
  </mergeCells>
  <printOptions horizontalCentered="1"/>
  <pageMargins left="0.11811023622047245" right="0.16" top="0.6692913385826772" bottom="0.16" header="0.31496062992125984" footer="0.16"/>
  <pageSetup paperSize="9" scale="45" orientation="landscape" horizontalDpi="300" verticalDpi="300" r:id="rId1"/>
  <ignoredErrors>
    <ignoredError sqref="Q23" formulaRange="1"/>
  </ignoredErrors>
</worksheet>
</file>

<file path=xl/worksheets/sheet16.xml><?xml version="1.0" encoding="utf-8"?>
<worksheet xmlns="http://schemas.openxmlformats.org/spreadsheetml/2006/main" xmlns:r="http://schemas.openxmlformats.org/officeDocument/2006/relationships">
  <sheetPr>
    <tabColor rgb="FF00B050"/>
  </sheetPr>
  <dimension ref="B2:K15"/>
  <sheetViews>
    <sheetView tabSelected="1" workbookViewId="0">
      <selection activeCell="I13" sqref="I13"/>
    </sheetView>
  </sheetViews>
  <sheetFormatPr defaultRowHeight="14.25"/>
  <cols>
    <col min="1" max="1" width="7.85546875" style="2" customWidth="1"/>
    <col min="2" max="2" width="44.7109375" style="2" customWidth="1"/>
    <col min="3" max="3" width="11.5703125" style="383" customWidth="1"/>
    <col min="4" max="4" width="15.140625" style="383" customWidth="1"/>
    <col min="5" max="16384" width="9.140625" style="2"/>
  </cols>
  <sheetData>
    <row r="2" spans="2:11">
      <c r="D2" s="384" t="s">
        <v>552</v>
      </c>
    </row>
    <row r="3" spans="2:11">
      <c r="D3" s="384"/>
    </row>
    <row r="4" spans="2:11" ht="29.25" customHeight="1" thickBot="1">
      <c r="B4" s="532" t="s">
        <v>558</v>
      </c>
      <c r="C4" s="532"/>
      <c r="D4" s="532"/>
      <c r="E4" s="385"/>
      <c r="F4" s="385"/>
      <c r="G4" s="385"/>
      <c r="H4" s="385"/>
      <c r="I4" s="385"/>
      <c r="J4" s="385"/>
      <c r="K4" s="385"/>
    </row>
    <row r="5" spans="2:11" ht="15" thickBot="1">
      <c r="B5" s="386" t="s">
        <v>553</v>
      </c>
      <c r="C5" s="387" t="s">
        <v>554</v>
      </c>
      <c r="D5" s="387" t="s">
        <v>555</v>
      </c>
    </row>
    <row r="6" spans="2:11">
      <c r="B6" s="388"/>
      <c r="C6" s="5"/>
      <c r="D6" s="5"/>
    </row>
    <row r="7" spans="2:11">
      <c r="B7" s="388" t="s">
        <v>556</v>
      </c>
      <c r="C7" s="5"/>
      <c r="D7" s="5">
        <v>-8182.92</v>
      </c>
    </row>
    <row r="8" spans="2:11">
      <c r="B8" s="388"/>
      <c r="C8" s="5"/>
      <c r="D8" s="5"/>
    </row>
    <row r="9" spans="2:11" ht="57">
      <c r="B9" s="389" t="s">
        <v>564</v>
      </c>
      <c r="C9" s="5"/>
      <c r="D9" s="390">
        <f>20350</f>
        <v>20350</v>
      </c>
    </row>
    <row r="10" spans="2:11">
      <c r="B10" s="389"/>
      <c r="C10" s="5"/>
      <c r="D10" s="390"/>
    </row>
    <row r="11" spans="2:11" ht="55.5" customHeight="1">
      <c r="B11" s="389" t="s">
        <v>565</v>
      </c>
      <c r="C11" s="5"/>
      <c r="D11" s="390">
        <v>18032</v>
      </c>
    </row>
    <row r="12" spans="2:11">
      <c r="B12" s="389"/>
      <c r="C12" s="5"/>
      <c r="D12" s="390"/>
    </row>
    <row r="13" spans="2:11" ht="57">
      <c r="B13" s="389" t="s">
        <v>563</v>
      </c>
      <c r="C13" s="5"/>
      <c r="D13" s="390">
        <v>24468</v>
      </c>
    </row>
    <row r="14" spans="2:11" ht="15" thickBot="1">
      <c r="B14" s="388"/>
      <c r="C14" s="5"/>
      <c r="D14" s="5"/>
    </row>
    <row r="15" spans="2:11" s="392" customFormat="1" ht="18.75" customHeight="1" thickBot="1">
      <c r="B15" s="386" t="s">
        <v>557</v>
      </c>
      <c r="C15" s="387"/>
      <c r="D15" s="387">
        <f>SUM(D7:D13)</f>
        <v>54667.08</v>
      </c>
    </row>
  </sheetData>
  <mergeCells count="1">
    <mergeCell ref="B4:D4"/>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Report</vt:lpstr>
      <vt:lpstr>Anne-Report</vt:lpstr>
      <vt:lpstr>BALANCE SHEET</vt:lpstr>
      <vt:lpstr>INCOME &amp; EXP ACCT</vt:lpstr>
      <vt:lpstr>SCH 1,2,3,4</vt:lpstr>
      <vt:lpstr>sch 5,6,7</vt:lpstr>
      <vt:lpstr>Sch-8</vt:lpstr>
      <vt:lpstr>SCH 9 .10,11,</vt:lpstr>
      <vt:lpstr>SCH 12 TO 20</vt:lpstr>
      <vt:lpstr>SCH 21,22,23</vt:lpstr>
      <vt:lpstr>SCH 24,25</vt:lpstr>
      <vt:lpstr>RECPT &amp; PMT</vt:lpstr>
      <vt:lpstr>Annex-A</vt:lpstr>
      <vt:lpstr>Annex-B</vt:lpstr>
      <vt:lpstr>ANNEX-C</vt:lpstr>
      <vt:lpstr>ANNX-D (BRS)-2</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dc:creator>
  <cp:lastModifiedBy>forest</cp:lastModifiedBy>
  <cp:lastPrinted>2017-09-18T08:20:08Z</cp:lastPrinted>
  <dcterms:created xsi:type="dcterms:W3CDTF">2015-07-03T05:24:55Z</dcterms:created>
  <dcterms:modified xsi:type="dcterms:W3CDTF">2017-12-21T09:13:28Z</dcterms:modified>
</cp:coreProperties>
</file>